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Budget Forecast" sheetId="1" r:id="rId1"/>
    <sheet name="Precept calculation" sheetId="2" state="hidden" r:id="rId2"/>
    <sheet name="Sheet1" sheetId="3" state="hidden" r:id="rId3"/>
    <sheet name="Summary" sheetId="4" state="hidden" r:id="rId4"/>
  </sheets>
  <definedNames>
    <definedName name="_xlnm.Print_Area" localSheetId="0">'Budget Forecast'!$A$1:$J$127</definedName>
  </definedNames>
  <calcPr fullCalcOnLoad="1"/>
</workbook>
</file>

<file path=xl/sharedStrings.xml><?xml version="1.0" encoding="utf-8"?>
<sst xmlns="http://schemas.openxmlformats.org/spreadsheetml/2006/main" count="203" uniqueCount="135">
  <si>
    <t>Anticipated</t>
  </si>
  <si>
    <t>Budget</t>
  </si>
  <si>
    <t>Postage</t>
  </si>
  <si>
    <t>Bank Charges</t>
  </si>
  <si>
    <t>Precept</t>
  </si>
  <si>
    <t>Employers NI</t>
  </si>
  <si>
    <t>Total Expenditure</t>
  </si>
  <si>
    <t>Total Income</t>
  </si>
  <si>
    <t>Combined</t>
  </si>
  <si>
    <t>to date</t>
  </si>
  <si>
    <t>Proposed</t>
  </si>
  <si>
    <t>Income</t>
  </si>
  <si>
    <t>Expend/</t>
  </si>
  <si>
    <t>Exp/Inc</t>
  </si>
  <si>
    <t>Miscellaneous Income</t>
  </si>
  <si>
    <t>Precept Support Grant</t>
  </si>
  <si>
    <t>Grants Received</t>
  </si>
  <si>
    <t>Interest Received</t>
  </si>
  <si>
    <t>Fixed Term Deposit Interest</t>
  </si>
  <si>
    <t>Salaries</t>
  </si>
  <si>
    <t>Employers Superannuation</t>
  </si>
  <si>
    <t>Conferences</t>
  </si>
  <si>
    <t>Travelling</t>
  </si>
  <si>
    <t>Electricity</t>
  </si>
  <si>
    <t>Hall Hire</t>
  </si>
  <si>
    <t>Office Cleaning</t>
  </si>
  <si>
    <t>Miscellaneous Expenditure</t>
  </si>
  <si>
    <t>Telephone/Broadband</t>
  </si>
  <si>
    <t>Stationery/Photocopying</t>
  </si>
  <si>
    <t>Subscriptions/Publications</t>
  </si>
  <si>
    <t xml:space="preserve">Insurance  </t>
  </si>
  <si>
    <t>Website Costs</t>
  </si>
  <si>
    <t>Marketing</t>
  </si>
  <si>
    <t>Property Maintenance</t>
  </si>
  <si>
    <t>Accountancy Fees</t>
  </si>
  <si>
    <t>Audit Fees - External</t>
  </si>
  <si>
    <t>Audit Fees - Internal</t>
  </si>
  <si>
    <t>Legal Fees</t>
  </si>
  <si>
    <t>Other Professional Fees</t>
  </si>
  <si>
    <t>Computer Software &amp; Maint</t>
  </si>
  <si>
    <t>Chairmans Allowance</t>
  </si>
  <si>
    <t>Grants - S137</t>
  </si>
  <si>
    <t>Grants - CAB</t>
  </si>
  <si>
    <t>Grant - Playscheme</t>
  </si>
  <si>
    <t>Tree Works</t>
  </si>
  <si>
    <t>Hanging Basket Income</t>
  </si>
  <si>
    <t>Water Rates</t>
  </si>
  <si>
    <t>Allotment Rental</t>
  </si>
  <si>
    <t>Rent &amp; Rates</t>
  </si>
  <si>
    <t>Refuse Disposal</t>
  </si>
  <si>
    <t>Administration</t>
  </si>
  <si>
    <t>Civic Activities</t>
  </si>
  <si>
    <t>Grants (incl S 137)</t>
  </si>
  <si>
    <t>Tax Base</t>
  </si>
  <si>
    <t>Training Members/Staff</t>
  </si>
  <si>
    <t>Total Operating Income</t>
  </si>
  <si>
    <t>% increase</t>
  </si>
  <si>
    <t>Proposed Precept</t>
  </si>
  <si>
    <r>
      <t xml:space="preserve">(per annum per household </t>
    </r>
    <r>
      <rPr>
        <b/>
        <sz val="11"/>
        <color indexed="8"/>
        <rFont val="Calibri"/>
        <family val="2"/>
      </rPr>
      <t>)</t>
    </r>
  </si>
  <si>
    <t>Required Band D to cover Additional Funds needed</t>
  </si>
  <si>
    <t>2018/19</t>
  </si>
  <si>
    <t>Chairman's Expenses</t>
  </si>
  <si>
    <t>Victorian Fayre Donation</t>
  </si>
  <si>
    <t>TGF Biodiversity</t>
  </si>
  <si>
    <t>Oriental Road footpath works</t>
  </si>
  <si>
    <t>VF access road works</t>
  </si>
  <si>
    <t>PM support to project delivery</t>
  </si>
  <si>
    <t>Leisure Capital Projects</t>
  </si>
  <si>
    <t>General Grounds Maintenance</t>
  </si>
  <si>
    <t>Term contract general grounds mtc</t>
  </si>
  <si>
    <t>Hanging Baskets</t>
  </si>
  <si>
    <t>Play/Other equip mtc</t>
  </si>
  <si>
    <t>Professional Fees</t>
  </si>
  <si>
    <t>Blythewood Management programme</t>
  </si>
  <si>
    <t>Leisure Running Costs</t>
  </si>
  <si>
    <t>Council Income</t>
  </si>
  <si>
    <t>Sponsorship/donations</t>
  </si>
  <si>
    <t>Cemetery Income</t>
  </si>
  <si>
    <t>Football Pitch Hire</t>
  </si>
  <si>
    <t>Tennis Court Hire</t>
  </si>
  <si>
    <t>Leisure Income</t>
  </si>
  <si>
    <t>2018-19 Band D charge</t>
  </si>
  <si>
    <t>Christmas Lights</t>
  </si>
  <si>
    <t>Summer Party expenses</t>
  </si>
  <si>
    <t>VF play equipment</t>
  </si>
  <si>
    <t>RW Notes</t>
  </si>
  <si>
    <t>Parish Plan/New Leisure Comm Projects</t>
  </si>
  <si>
    <t>Transfer to/(from) reserves</t>
  </si>
  <si>
    <t>Summary of Income and Expenditures</t>
  </si>
  <si>
    <t>Total Expense</t>
  </si>
  <si>
    <t>Less Leisure Income</t>
  </si>
  <si>
    <t>Othe Income incl Precept</t>
  </si>
  <si>
    <t>Leisure Capital Gross</t>
  </si>
  <si>
    <t>£</t>
  </si>
  <si>
    <t>Gross Expenditures</t>
  </si>
  <si>
    <t>Total  Gress Operating Expenditure</t>
  </si>
  <si>
    <t>Financial Income and Donations</t>
  </si>
  <si>
    <t>Funding Required from Reserves or from Precept</t>
  </si>
  <si>
    <t>Funds Required from Precept</t>
  </si>
  <si>
    <t>Grant support if Available</t>
  </si>
  <si>
    <t>Ongoing and CAPITAL</t>
  </si>
  <si>
    <t>Nett Ongoing Expenditure</t>
  </si>
  <si>
    <t xml:space="preserve">Income is mainly Precept &amp; Support </t>
  </si>
  <si>
    <t>EQ Mtce or Transfer to reserves</t>
  </si>
  <si>
    <t>2019-20 Budget Forecast Proposals</t>
  </si>
  <si>
    <t>2019/20</t>
  </si>
  <si>
    <t>Communications and marketing</t>
  </si>
  <si>
    <t>Cheapside Play Equipment</t>
  </si>
  <si>
    <t>South Ascot Play Equipment</t>
  </si>
  <si>
    <t>Football Goals</t>
  </si>
  <si>
    <t>Park Warden</t>
  </si>
  <si>
    <t>Additional Seating at VF/Tommies</t>
  </si>
  <si>
    <t>Funding for Computer replacement</t>
  </si>
  <si>
    <t>Analysis of Reserves</t>
  </si>
  <si>
    <t>Opening Reserves</t>
  </si>
  <si>
    <t>Closing Reserve</t>
  </si>
  <si>
    <t>Breakdown of Reserves</t>
  </si>
  <si>
    <t>Additional Reserve Note</t>
  </si>
  <si>
    <t>CIL Reserves not included above</t>
  </si>
  <si>
    <t>Required Reserve 25% of Annual Expenditure</t>
  </si>
  <si>
    <t>Earmarked Reserve Blythewood</t>
  </si>
  <si>
    <t>Earmarked Reserve Election</t>
  </si>
  <si>
    <t>Earmarked Reserve TG Field</t>
  </si>
  <si>
    <t>Earmarked Capital Current YearProjects</t>
  </si>
  <si>
    <t>Budget Spend for Remainder of Year (Non capital)</t>
  </si>
  <si>
    <t>Future Capital/Revenue Projects</t>
  </si>
  <si>
    <t>Movement on Income/Expenditure</t>
  </si>
  <si>
    <t>Diff between Leisure and Total Income is Bank Interest</t>
  </si>
  <si>
    <t>Capital Projects (Where benefit from expenditure covers more than 1 Year)</t>
  </si>
  <si>
    <t>Reserve Movement After Capital Spend</t>
  </si>
  <si>
    <t>Transfer to /(from) reserves before Capital Spend</t>
  </si>
  <si>
    <t>2019-20 Band D charge</t>
  </si>
  <si>
    <t>Precept funding needed 2019-20</t>
  </si>
  <si>
    <t xml:space="preserve"> </t>
  </si>
  <si>
    <t>Use of Balances/Reserves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</si>
</sst>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&quot;£&quot;#,##0"/>
    <numFmt numFmtId="169" formatCode="_-* #,##0_-;\-* #,##0_-;_-* &quot;-&quot;??_-;_-@_-"/>
    <numFmt numFmtId="170" formatCode="0.0000000"/>
    <numFmt numFmtId="171" formatCode="0.00000000"/>
    <numFmt numFmtId="172" formatCode="0.0%"/>
    <numFmt numFmtId="173" formatCode="0.0000000000"/>
    <numFmt numFmtId="174" formatCode="0.00000000000"/>
    <numFmt numFmtId="175" formatCode="0.000000000"/>
    <numFmt numFmtId="176" formatCode="0.0"/>
    <numFmt numFmtId="177" formatCode="_-* #,##0.0_-;\-* #,##0.0_-;_-* &quot;-&quot;??_-;_-@_-"/>
    <numFmt numFmtId="178" formatCode="[$-809]dd\ mmmm\ yyyy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&quot;£&quot;#,##0.00"/>
    <numFmt numFmtId="186" formatCode="&quot;£&quot;#,##0.0"/>
    <numFmt numFmtId="187" formatCode="0.000000000000000%"/>
    <numFmt numFmtId="188" formatCode="_-* #,##0.0_-;\-* #,##0.0_-;_-* &quot;-&quot;?_-;_-@_-"/>
    <numFmt numFmtId="189" formatCode="#,##0.0000000000"/>
    <numFmt numFmtId="190" formatCode="_-&quot;£&quot;* #,##0.0_-;\-&quot;£&quot;* #,##0.0_-;_-&quot;£&quot;* &quot;-&quot;??_-;_-@_-"/>
    <numFmt numFmtId="191" formatCode="_-&quot;£&quot;* #,##0_-;\-&quot;£&quot;* #,##0_-;_-&quot;£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35" fillId="0" borderId="0" xfId="57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172" fontId="1" fillId="0" borderId="0" xfId="64" applyNumberFormat="1" applyFont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3" fillId="0" borderId="14" xfId="0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1" fillId="0" borderId="0" xfId="64" applyNumberFormat="1" applyFont="1" applyBorder="1" applyAlignment="1">
      <alignment/>
    </xf>
    <xf numFmtId="1" fontId="0" fillId="0" borderId="0" xfId="0" applyNumberFormat="1" applyBorder="1" applyAlignment="1">
      <alignment/>
    </xf>
    <xf numFmtId="9" fontId="1" fillId="0" borderId="0" xfId="64" applyFont="1" applyBorder="1" applyAlignment="1">
      <alignment/>
    </xf>
    <xf numFmtId="0" fontId="0" fillId="32" borderId="0" xfId="0" applyFill="1" applyBorder="1" applyAlignment="1">
      <alignment/>
    </xf>
    <xf numFmtId="9" fontId="1" fillId="32" borderId="0" xfId="64" applyFont="1" applyFill="1" applyBorder="1" applyAlignment="1">
      <alignment/>
    </xf>
    <xf numFmtId="169" fontId="0" fillId="0" borderId="0" xfId="42" applyNumberFormat="1" applyFont="1" applyAlignment="1">
      <alignment/>
    </xf>
    <xf numFmtId="3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" fontId="1" fillId="0" borderId="14" xfId="42" applyNumberFormat="1" applyFont="1" applyBorder="1" applyAlignment="1">
      <alignment/>
    </xf>
    <xf numFmtId="1" fontId="0" fillId="0" borderId="10" xfId="42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64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1" fontId="0" fillId="0" borderId="0" xfId="0" applyNumberFormat="1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4" xfId="0" applyNumberFormat="1" applyBorder="1" applyAlignment="1">
      <alignment/>
    </xf>
    <xf numFmtId="0" fontId="0" fillId="33" borderId="0" xfId="0" applyFill="1" applyAlignment="1">
      <alignment/>
    </xf>
    <xf numFmtId="3" fontId="42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quotePrefix="1">
      <alignment/>
    </xf>
    <xf numFmtId="189" fontId="0" fillId="0" borderId="0" xfId="0" applyNumberFormat="1" applyBorder="1" applyAlignment="1">
      <alignment/>
    </xf>
    <xf numFmtId="1" fontId="4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1" fontId="3" fillId="0" borderId="0" xfId="0" applyNumberFormat="1" applyFont="1" applyAlignment="1">
      <alignment horizontal="right"/>
    </xf>
    <xf numFmtId="0" fontId="0" fillId="0" borderId="22" xfId="0" applyFill="1" applyBorder="1" applyAlignment="1">
      <alignment/>
    </xf>
    <xf numFmtId="191" fontId="0" fillId="0" borderId="0" xfId="48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44" fontId="0" fillId="0" borderId="0" xfId="48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0" fontId="43" fillId="0" borderId="0" xfId="0" applyFont="1" applyAlignment="1" applyProtection="1">
      <alignment/>
      <protection locked="0"/>
    </xf>
    <xf numFmtId="168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10" fontId="0" fillId="0" borderId="0" xfId="64" applyNumberFormat="1" applyFont="1" applyAlignment="1">
      <alignment/>
    </xf>
    <xf numFmtId="3" fontId="41" fillId="0" borderId="10" xfId="0" applyNumberFormat="1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BreakPreview" zoomScale="60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6" sqref="G76:J76"/>
    </sheetView>
  </sheetViews>
  <sheetFormatPr defaultColWidth="9.140625" defaultRowHeight="15"/>
  <cols>
    <col min="1" max="1" width="5.140625" style="2" customWidth="1"/>
    <col min="2" max="2" width="36.8515625" style="2" customWidth="1"/>
    <col min="3" max="3" width="8.7109375" style="0" customWidth="1"/>
    <col min="4" max="4" width="9.57421875" style="0" customWidth="1"/>
    <col min="5" max="5" width="10.8515625" style="0" customWidth="1"/>
    <col min="6" max="6" width="15.00390625" style="42" bestFit="1" customWidth="1"/>
    <col min="7" max="7" width="17.28125" style="0" customWidth="1"/>
    <col min="8" max="8" width="13.00390625" style="0" customWidth="1"/>
    <col min="9" max="9" width="13.00390625" style="90" customWidth="1"/>
    <col min="10" max="10" width="20.140625" style="90" customWidth="1"/>
    <col min="11" max="11" width="12.28125" style="0" bestFit="1" customWidth="1"/>
    <col min="13" max="13" width="9.8515625" style="0" customWidth="1"/>
  </cols>
  <sheetData>
    <row r="1" spans="1:6" ht="15">
      <c r="A1" s="30" t="s">
        <v>104</v>
      </c>
      <c r="B1" s="16"/>
      <c r="C1" s="8"/>
      <c r="D1" s="8"/>
      <c r="E1" s="8"/>
      <c r="F1" s="38"/>
    </row>
    <row r="2" spans="1:7" ht="15">
      <c r="A2" s="16"/>
      <c r="B2" s="16"/>
      <c r="C2" s="34"/>
      <c r="D2" s="35" t="s">
        <v>12</v>
      </c>
      <c r="E2" s="33" t="s">
        <v>0</v>
      </c>
      <c r="F2" s="39" t="s">
        <v>10</v>
      </c>
      <c r="G2" s="1"/>
    </row>
    <row r="3" spans="1:6" s="1" customFormat="1" ht="15">
      <c r="A3" s="2"/>
      <c r="B3" s="2"/>
      <c r="C3" s="33" t="s">
        <v>1</v>
      </c>
      <c r="D3" s="33" t="s">
        <v>11</v>
      </c>
      <c r="E3" s="33" t="s">
        <v>13</v>
      </c>
      <c r="F3" s="40" t="s">
        <v>1</v>
      </c>
    </row>
    <row r="4" spans="1:11" s="1" customFormat="1" ht="15">
      <c r="A4" s="3"/>
      <c r="B4" s="3"/>
      <c r="C4" s="36" t="s">
        <v>60</v>
      </c>
      <c r="D4" s="36" t="s">
        <v>9</v>
      </c>
      <c r="E4" s="36" t="s">
        <v>60</v>
      </c>
      <c r="F4" s="41" t="s">
        <v>105</v>
      </c>
      <c r="K4" s="96"/>
    </row>
    <row r="5" spans="1:6" s="1" customFormat="1" ht="15">
      <c r="A5" s="67" t="s">
        <v>50</v>
      </c>
      <c r="B5" s="16"/>
      <c r="C5" s="35"/>
      <c r="D5" s="35"/>
      <c r="E5" s="35"/>
      <c r="F5" s="39"/>
    </row>
    <row r="6" spans="1:13" ht="31.5" customHeight="1">
      <c r="A6" s="2">
        <v>4001</v>
      </c>
      <c r="B6" s="19" t="s">
        <v>19</v>
      </c>
      <c r="C6" s="48">
        <v>40000</v>
      </c>
      <c r="D6" s="8">
        <v>19444</v>
      </c>
      <c r="E6" s="48">
        <v>35000</v>
      </c>
      <c r="F6" s="48">
        <v>40489</v>
      </c>
      <c r="G6" s="48"/>
      <c r="H6" s="90"/>
      <c r="I6" s="98"/>
      <c r="J6" s="98"/>
      <c r="K6" s="117"/>
      <c r="L6" s="96"/>
      <c r="M6" s="96"/>
    </row>
    <row r="7" spans="1:16" ht="15">
      <c r="A7" s="2">
        <v>4002</v>
      </c>
      <c r="B7" s="20" t="s">
        <v>5</v>
      </c>
      <c r="C7" s="99">
        <v>2906.2295081967213</v>
      </c>
      <c r="D7" s="8">
        <v>1305</v>
      </c>
      <c r="E7" s="48">
        <v>2216</v>
      </c>
      <c r="F7" s="99">
        <f>E7/E6*F6</f>
        <v>2563.532114285714</v>
      </c>
      <c r="G7" s="48"/>
      <c r="H7" s="90"/>
      <c r="K7" s="117"/>
      <c r="L7" s="117"/>
      <c r="M7" s="117"/>
      <c r="N7" s="117"/>
      <c r="O7" s="117"/>
      <c r="P7" s="117"/>
    </row>
    <row r="8" spans="1:16" ht="15">
      <c r="A8" s="2">
        <v>4003</v>
      </c>
      <c r="B8" s="20" t="s">
        <v>20</v>
      </c>
      <c r="C8" s="99">
        <v>8891.803278688525</v>
      </c>
      <c r="D8" s="8">
        <v>4443</v>
      </c>
      <c r="E8" s="48">
        <v>7617</v>
      </c>
      <c r="F8" s="99">
        <v>6972</v>
      </c>
      <c r="G8" s="48"/>
      <c r="H8" s="90"/>
      <c r="K8" s="117"/>
      <c r="L8" s="117"/>
      <c r="M8" s="117"/>
      <c r="N8" s="117"/>
      <c r="O8" s="117"/>
      <c r="P8" s="117"/>
    </row>
    <row r="9" spans="1:16" ht="15">
      <c r="A9" s="2">
        <v>4007</v>
      </c>
      <c r="B9" s="20" t="s">
        <v>21</v>
      </c>
      <c r="C9" s="48">
        <v>0</v>
      </c>
      <c r="D9" s="10">
        <v>0</v>
      </c>
      <c r="E9" s="48">
        <v>0</v>
      </c>
      <c r="F9" s="48">
        <v>0</v>
      </c>
      <c r="G9" s="48"/>
      <c r="K9" s="117"/>
      <c r="L9" s="117"/>
      <c r="M9" s="117"/>
      <c r="N9" s="117"/>
      <c r="O9" s="117"/>
      <c r="P9" s="117"/>
    </row>
    <row r="10" spans="1:16" ht="15">
      <c r="A10" s="2">
        <v>4008</v>
      </c>
      <c r="B10" s="20" t="s">
        <v>54</v>
      </c>
      <c r="C10" s="48">
        <v>1600</v>
      </c>
      <c r="D10" s="10">
        <v>43</v>
      </c>
      <c r="E10" s="48">
        <v>300</v>
      </c>
      <c r="F10" s="48">
        <v>1000</v>
      </c>
      <c r="G10" s="48"/>
      <c r="K10" s="117"/>
      <c r="L10" s="117"/>
      <c r="M10" s="117"/>
      <c r="N10" s="117"/>
      <c r="O10" s="117"/>
      <c r="P10" s="117"/>
    </row>
    <row r="11" spans="1:16" ht="15">
      <c r="A11" s="2">
        <v>4009</v>
      </c>
      <c r="B11" s="20" t="s">
        <v>22</v>
      </c>
      <c r="C11" s="48">
        <v>250</v>
      </c>
      <c r="D11" s="10">
        <v>167</v>
      </c>
      <c r="E11" s="48">
        <v>250</v>
      </c>
      <c r="F11" s="48">
        <v>350</v>
      </c>
      <c r="G11" s="48"/>
      <c r="K11" s="117"/>
      <c r="L11" s="117"/>
      <c r="M11" s="117"/>
      <c r="N11" s="117"/>
      <c r="O11" s="117"/>
      <c r="P11" s="117"/>
    </row>
    <row r="12" spans="1:16" ht="15">
      <c r="A12" s="2">
        <v>4012</v>
      </c>
      <c r="B12" s="20" t="s">
        <v>46</v>
      </c>
      <c r="C12" s="48">
        <v>0</v>
      </c>
      <c r="D12" s="10"/>
      <c r="E12" s="48">
        <v>0</v>
      </c>
      <c r="F12" s="48">
        <v>0</v>
      </c>
      <c r="G12" s="48"/>
      <c r="K12" s="117"/>
      <c r="L12" s="117"/>
      <c r="M12" s="117"/>
      <c r="N12" s="117"/>
      <c r="O12" s="117"/>
      <c r="P12" s="117"/>
    </row>
    <row r="13" spans="1:16" ht="15">
      <c r="A13" s="2">
        <v>4014</v>
      </c>
      <c r="B13" s="20" t="s">
        <v>23</v>
      </c>
      <c r="C13" s="48">
        <v>0</v>
      </c>
      <c r="D13" s="10"/>
      <c r="E13" s="48">
        <v>0</v>
      </c>
      <c r="F13" s="48">
        <v>0</v>
      </c>
      <c r="G13" s="48"/>
      <c r="K13" s="117"/>
      <c r="L13" s="117"/>
      <c r="M13" s="117"/>
      <c r="N13" s="117"/>
      <c r="O13" s="117"/>
      <c r="P13" s="117"/>
    </row>
    <row r="14" spans="1:16" ht="15">
      <c r="A14" s="2">
        <v>4016</v>
      </c>
      <c r="B14" s="20" t="s">
        <v>24</v>
      </c>
      <c r="C14" s="48">
        <v>250</v>
      </c>
      <c r="D14" s="10">
        <v>0</v>
      </c>
      <c r="E14" s="48">
        <v>250</v>
      </c>
      <c r="F14" s="48">
        <v>250</v>
      </c>
      <c r="G14" s="48"/>
      <c r="K14" s="117"/>
      <c r="L14" s="117"/>
      <c r="M14" s="117"/>
      <c r="N14" s="117"/>
      <c r="O14" s="117"/>
      <c r="P14" s="117"/>
    </row>
    <row r="15" spans="1:16" ht="15">
      <c r="A15" s="2">
        <v>4019</v>
      </c>
      <c r="B15" s="20" t="s">
        <v>25</v>
      </c>
      <c r="C15" s="48">
        <v>1125</v>
      </c>
      <c r="D15" s="10">
        <v>548</v>
      </c>
      <c r="E15" s="48">
        <v>1000</v>
      </c>
      <c r="F15" s="48">
        <v>1125</v>
      </c>
      <c r="G15" s="48"/>
      <c r="K15" s="119"/>
      <c r="L15" s="117"/>
      <c r="M15" s="117"/>
      <c r="N15" s="117"/>
      <c r="O15" s="117"/>
      <c r="P15" s="117"/>
    </row>
    <row r="16" spans="1:16" ht="15">
      <c r="A16" s="2">
        <v>4020</v>
      </c>
      <c r="B16" s="20" t="s">
        <v>26</v>
      </c>
      <c r="C16" s="48">
        <v>0</v>
      </c>
      <c r="D16" s="10">
        <v>13</v>
      </c>
      <c r="E16" s="48">
        <v>50</v>
      </c>
      <c r="F16" s="48">
        <v>0</v>
      </c>
      <c r="G16" s="48"/>
      <c r="K16" s="119"/>
      <c r="L16" s="117"/>
      <c r="M16" s="117"/>
      <c r="N16" s="117"/>
      <c r="O16" s="117"/>
      <c r="P16" s="117"/>
    </row>
    <row r="17" spans="1:16" ht="15">
      <c r="A17" s="52">
        <v>4021</v>
      </c>
      <c r="B17" s="53" t="s">
        <v>27</v>
      </c>
      <c r="C17" s="72">
        <v>900</v>
      </c>
      <c r="D17" s="54">
        <v>621</v>
      </c>
      <c r="E17" s="44">
        <v>1075</v>
      </c>
      <c r="F17" s="72">
        <v>1100</v>
      </c>
      <c r="G17" s="48"/>
      <c r="K17" s="117"/>
      <c r="L17" s="117"/>
      <c r="M17" s="117"/>
      <c r="N17" s="117"/>
      <c r="O17" s="117"/>
      <c r="P17" s="117"/>
    </row>
    <row r="18" spans="1:16" ht="15">
      <c r="A18" s="2">
        <v>4022</v>
      </c>
      <c r="B18" s="20" t="s">
        <v>2</v>
      </c>
      <c r="C18" s="48">
        <v>200</v>
      </c>
      <c r="D18" s="10">
        <v>67</v>
      </c>
      <c r="E18" s="48">
        <v>200</v>
      </c>
      <c r="F18" s="48">
        <v>200</v>
      </c>
      <c r="G18" s="48"/>
      <c r="K18" s="117"/>
      <c r="L18" s="117"/>
      <c r="M18" s="117"/>
      <c r="N18" s="117"/>
      <c r="O18" s="117"/>
      <c r="P18" s="117"/>
    </row>
    <row r="19" spans="1:16" ht="15">
      <c r="A19" s="2">
        <v>4023</v>
      </c>
      <c r="B19" s="20" t="s">
        <v>28</v>
      </c>
      <c r="C19" s="48">
        <v>2400</v>
      </c>
      <c r="D19" s="10">
        <v>1173</v>
      </c>
      <c r="E19" s="48">
        <v>2000</v>
      </c>
      <c r="F19" s="48">
        <v>2000</v>
      </c>
      <c r="G19" s="48"/>
      <c r="K19" s="117"/>
      <c r="L19" s="117"/>
      <c r="M19" s="117"/>
      <c r="N19" s="117"/>
      <c r="O19" s="117"/>
      <c r="P19" s="117"/>
    </row>
    <row r="20" spans="1:16" ht="15">
      <c r="A20" s="52">
        <v>4024</v>
      </c>
      <c r="B20" s="53" t="s">
        <v>29</v>
      </c>
      <c r="C20" s="72">
        <v>1700</v>
      </c>
      <c r="D20" s="54">
        <v>2012</v>
      </c>
      <c r="E20" s="44">
        <v>2012</v>
      </c>
      <c r="F20" s="72">
        <v>2000</v>
      </c>
      <c r="G20" s="48"/>
      <c r="K20" s="117"/>
      <c r="L20" s="117"/>
      <c r="M20" s="117"/>
      <c r="N20" s="117"/>
      <c r="O20" s="117"/>
      <c r="P20" s="117"/>
    </row>
    <row r="21" spans="1:16" ht="15">
      <c r="A21" s="52">
        <v>4025</v>
      </c>
      <c r="B21" s="53" t="s">
        <v>30</v>
      </c>
      <c r="C21" s="72">
        <v>9000</v>
      </c>
      <c r="D21" s="54">
        <v>4880</v>
      </c>
      <c r="E21" s="44">
        <v>4880</v>
      </c>
      <c r="F21" s="72">
        <v>5000</v>
      </c>
      <c r="G21" s="48"/>
      <c r="K21" s="117"/>
      <c r="L21" s="117"/>
      <c r="M21" s="117"/>
      <c r="N21" s="117"/>
      <c r="O21" s="117"/>
      <c r="P21" s="117"/>
    </row>
    <row r="22" spans="1:16" ht="15">
      <c r="A22" s="2">
        <v>4026</v>
      </c>
      <c r="B22" s="20" t="s">
        <v>31</v>
      </c>
      <c r="C22" s="72">
        <v>1500</v>
      </c>
      <c r="D22" s="94">
        <v>199</v>
      </c>
      <c r="E22" s="48">
        <v>500</v>
      </c>
      <c r="F22" s="72">
        <v>500</v>
      </c>
      <c r="G22" s="48"/>
      <c r="K22" s="117"/>
      <c r="L22" s="117"/>
      <c r="M22" s="117"/>
      <c r="N22" s="117"/>
      <c r="O22" s="117"/>
      <c r="P22" s="117"/>
    </row>
    <row r="23" spans="1:16" ht="15">
      <c r="A23" s="2">
        <v>4032</v>
      </c>
      <c r="B23" s="20" t="s">
        <v>32</v>
      </c>
      <c r="C23" s="72">
        <v>1000</v>
      </c>
      <c r="D23" s="94">
        <v>85</v>
      </c>
      <c r="E23" s="48">
        <v>750</v>
      </c>
      <c r="F23" s="72">
        <v>0</v>
      </c>
      <c r="G23" s="48"/>
      <c r="K23" s="117"/>
      <c r="L23" s="117"/>
      <c r="M23" s="117"/>
      <c r="N23" s="117"/>
      <c r="O23" s="117"/>
      <c r="P23" s="117"/>
    </row>
    <row r="24" spans="1:16" ht="15">
      <c r="A24" s="2">
        <v>4040</v>
      </c>
      <c r="B24" s="20" t="s">
        <v>33</v>
      </c>
      <c r="C24" s="72">
        <v>100</v>
      </c>
      <c r="D24" s="94">
        <v>0</v>
      </c>
      <c r="E24" s="48">
        <v>100</v>
      </c>
      <c r="F24" s="72">
        <v>100</v>
      </c>
      <c r="G24" s="48"/>
      <c r="K24" s="117"/>
      <c r="L24" s="117"/>
      <c r="M24" s="117"/>
      <c r="N24" s="117"/>
      <c r="O24" s="117"/>
      <c r="P24" s="117"/>
    </row>
    <row r="25" spans="1:16" ht="15">
      <c r="A25" s="2">
        <v>4051</v>
      </c>
      <c r="B25" s="20" t="s">
        <v>3</v>
      </c>
      <c r="C25" s="72">
        <v>50</v>
      </c>
      <c r="D25" s="94">
        <v>0</v>
      </c>
      <c r="E25" s="48">
        <v>50</v>
      </c>
      <c r="F25" s="72">
        <v>50</v>
      </c>
      <c r="G25" s="48"/>
      <c r="K25" s="117"/>
      <c r="L25" s="117"/>
      <c r="M25" s="117"/>
      <c r="N25" s="117"/>
      <c r="O25" s="117"/>
      <c r="P25" s="117"/>
    </row>
    <row r="26" spans="1:16" ht="15">
      <c r="A26" s="2">
        <v>4056</v>
      </c>
      <c r="B26" s="20" t="s">
        <v>34</v>
      </c>
      <c r="C26" s="72">
        <v>3500</v>
      </c>
      <c r="D26" s="94">
        <v>1569</v>
      </c>
      <c r="E26" s="48">
        <v>3000</v>
      </c>
      <c r="F26" s="72">
        <v>3000</v>
      </c>
      <c r="G26" s="48"/>
      <c r="K26" s="117"/>
      <c r="L26" s="117"/>
      <c r="M26" s="117"/>
      <c r="N26" s="117"/>
      <c r="O26" s="117"/>
      <c r="P26" s="117"/>
    </row>
    <row r="27" spans="1:16" ht="15">
      <c r="A27" s="2">
        <v>4057</v>
      </c>
      <c r="B27" s="20" t="s">
        <v>35</v>
      </c>
      <c r="C27" s="72">
        <v>600</v>
      </c>
      <c r="D27" s="94">
        <v>0</v>
      </c>
      <c r="E27" s="48">
        <v>600</v>
      </c>
      <c r="F27" s="72">
        <v>600</v>
      </c>
      <c r="G27" s="48"/>
      <c r="K27" s="117"/>
      <c r="L27" s="117"/>
      <c r="M27" s="117"/>
      <c r="N27" s="117"/>
      <c r="O27" s="117"/>
      <c r="P27" s="117"/>
    </row>
    <row r="28" spans="1:16" ht="15">
      <c r="A28" s="2">
        <v>4058</v>
      </c>
      <c r="B28" s="20" t="s">
        <v>36</v>
      </c>
      <c r="C28" s="72">
        <v>800</v>
      </c>
      <c r="D28" s="94">
        <v>10</v>
      </c>
      <c r="E28" s="48">
        <v>800</v>
      </c>
      <c r="F28" s="72">
        <v>800</v>
      </c>
      <c r="G28" s="48"/>
      <c r="K28" s="117"/>
      <c r="L28" s="117"/>
      <c r="M28" s="117"/>
      <c r="N28" s="117"/>
      <c r="O28" s="117"/>
      <c r="P28" s="117"/>
    </row>
    <row r="29" spans="1:16" ht="15">
      <c r="A29" s="2">
        <v>4059</v>
      </c>
      <c r="B29" s="20" t="s">
        <v>37</v>
      </c>
      <c r="C29" s="72">
        <v>2000</v>
      </c>
      <c r="D29" s="94">
        <v>0</v>
      </c>
      <c r="E29" s="48">
        <v>0</v>
      </c>
      <c r="F29" s="72">
        <v>0</v>
      </c>
      <c r="G29" s="48"/>
      <c r="K29" s="117"/>
      <c r="L29" s="117"/>
      <c r="M29" s="117"/>
      <c r="N29" s="117"/>
      <c r="O29" s="117"/>
      <c r="P29" s="117"/>
    </row>
    <row r="30" spans="1:16" ht="15">
      <c r="A30" s="2">
        <v>4060</v>
      </c>
      <c r="B30" s="20" t="s">
        <v>38</v>
      </c>
      <c r="C30" s="72">
        <v>1000</v>
      </c>
      <c r="D30" s="94">
        <v>75</v>
      </c>
      <c r="E30" s="48">
        <v>1000</v>
      </c>
      <c r="F30" s="72">
        <v>1000</v>
      </c>
      <c r="G30" s="48"/>
      <c r="K30" s="117"/>
      <c r="L30" s="117"/>
      <c r="M30" s="117"/>
      <c r="N30" s="117"/>
      <c r="O30" s="117"/>
      <c r="P30" s="117"/>
    </row>
    <row r="31" spans="1:16" ht="15">
      <c r="A31" s="2">
        <v>4061</v>
      </c>
      <c r="B31" s="20" t="s">
        <v>39</v>
      </c>
      <c r="C31" s="72">
        <v>1000</v>
      </c>
      <c r="D31" s="94">
        <v>3543</v>
      </c>
      <c r="E31" s="48">
        <v>3543</v>
      </c>
      <c r="F31" s="72">
        <v>1000</v>
      </c>
      <c r="G31" s="48"/>
      <c r="K31" s="117"/>
      <c r="L31" s="117"/>
      <c r="M31" s="117"/>
      <c r="N31" s="117"/>
      <c r="O31" s="117"/>
      <c r="P31" s="117"/>
    </row>
    <row r="32" spans="1:16" ht="15">
      <c r="A32" s="91">
        <v>4064</v>
      </c>
      <c r="B32" s="20" t="s">
        <v>106</v>
      </c>
      <c r="C32" s="72">
        <v>3000</v>
      </c>
      <c r="D32" s="94">
        <v>174</v>
      </c>
      <c r="E32" s="48">
        <v>1000</v>
      </c>
      <c r="F32" s="72">
        <v>1500</v>
      </c>
      <c r="G32" s="48"/>
      <c r="K32" s="117"/>
      <c r="L32" s="117"/>
      <c r="M32" s="117"/>
      <c r="N32" s="117"/>
      <c r="O32" s="117"/>
      <c r="P32" s="117"/>
    </row>
    <row r="33" spans="1:16" s="90" customFormat="1" ht="15">
      <c r="A33" s="91"/>
      <c r="B33" s="10" t="s">
        <v>112</v>
      </c>
      <c r="C33" s="72">
        <v>0</v>
      </c>
      <c r="D33" s="94">
        <v>0</v>
      </c>
      <c r="E33" s="43"/>
      <c r="F33" s="72">
        <v>1600</v>
      </c>
      <c r="G33" s="48"/>
      <c r="K33" s="117"/>
      <c r="L33" s="117"/>
      <c r="M33" s="117"/>
      <c r="N33" s="117"/>
      <c r="O33" s="117"/>
      <c r="P33" s="117"/>
    </row>
    <row r="34" spans="1:16" ht="15.75" thickBot="1">
      <c r="A34" s="4"/>
      <c r="B34" s="21"/>
      <c r="C34" s="45">
        <f>SUM(C6:C33)</f>
        <v>83773.03278688525</v>
      </c>
      <c r="D34" s="45">
        <f>SUM(D6:D33)</f>
        <v>40371</v>
      </c>
      <c r="E34" s="45">
        <f>SUM(E6:E33)</f>
        <v>68193</v>
      </c>
      <c r="F34" s="100">
        <f>SUM(F6:F33)</f>
        <v>73199.53211428571</v>
      </c>
      <c r="G34" s="48"/>
      <c r="K34" s="117"/>
      <c r="L34" s="117"/>
      <c r="M34" s="117"/>
      <c r="N34" s="117"/>
      <c r="O34" s="117"/>
      <c r="P34" s="117"/>
    </row>
    <row r="35" spans="2:16" ht="15">
      <c r="B35" s="22"/>
      <c r="C35" s="43"/>
      <c r="D35" s="8"/>
      <c r="F35" s="43"/>
      <c r="G35" s="48"/>
      <c r="K35" s="117"/>
      <c r="L35" s="117"/>
      <c r="M35" s="117"/>
      <c r="N35" s="117"/>
      <c r="O35" s="117"/>
      <c r="P35" s="117"/>
    </row>
    <row r="36" spans="1:16" ht="15">
      <c r="A36" s="58" t="s">
        <v>51</v>
      </c>
      <c r="B36" s="22"/>
      <c r="C36" s="43"/>
      <c r="D36" s="8"/>
      <c r="F36" s="43"/>
      <c r="G36" s="48"/>
      <c r="K36" s="117"/>
      <c r="L36" s="117"/>
      <c r="M36" s="117"/>
      <c r="N36" s="117"/>
      <c r="O36" s="117"/>
      <c r="P36" s="117"/>
    </row>
    <row r="37" spans="1:16" ht="15">
      <c r="A37" s="54">
        <v>4101</v>
      </c>
      <c r="B37" s="55" t="s">
        <v>40</v>
      </c>
      <c r="C37" s="44">
        <v>250</v>
      </c>
      <c r="D37" s="54">
        <v>628</v>
      </c>
      <c r="E37" s="32">
        <v>628</v>
      </c>
      <c r="F37" s="44">
        <v>250</v>
      </c>
      <c r="K37" s="117"/>
      <c r="L37" s="117"/>
      <c r="M37" s="117"/>
      <c r="N37" s="117"/>
      <c r="O37" s="117"/>
      <c r="P37" s="117"/>
    </row>
    <row r="38" spans="1:16" ht="15">
      <c r="A38" s="54">
        <v>4102</v>
      </c>
      <c r="B38" s="87" t="s">
        <v>61</v>
      </c>
      <c r="C38" s="44">
        <v>250</v>
      </c>
      <c r="D38" s="54">
        <v>0</v>
      </c>
      <c r="E38" s="32">
        <v>250</v>
      </c>
      <c r="F38" s="44">
        <v>250</v>
      </c>
      <c r="K38" s="117"/>
      <c r="L38" s="117"/>
      <c r="M38" s="117"/>
      <c r="N38" s="117"/>
      <c r="O38" s="117"/>
      <c r="P38" s="117"/>
    </row>
    <row r="39" spans="1:16" ht="15">
      <c r="A39" s="54">
        <v>4121</v>
      </c>
      <c r="B39" s="87" t="s">
        <v>62</v>
      </c>
      <c r="C39" s="44">
        <v>3000</v>
      </c>
      <c r="D39" s="54">
        <v>3000</v>
      </c>
      <c r="E39" s="32">
        <v>3000</v>
      </c>
      <c r="F39" s="44">
        <v>0</v>
      </c>
      <c r="K39" s="117"/>
      <c r="L39" s="117"/>
      <c r="M39" s="117"/>
      <c r="N39" s="117"/>
      <c r="O39" s="117"/>
      <c r="P39" s="117"/>
    </row>
    <row r="40" spans="1:16" s="90" customFormat="1" ht="15">
      <c r="A40" s="54">
        <v>4130</v>
      </c>
      <c r="B40" s="87" t="s">
        <v>83</v>
      </c>
      <c r="C40" s="44">
        <v>0</v>
      </c>
      <c r="D40" s="54">
        <v>0</v>
      </c>
      <c r="E40" s="54">
        <v>0</v>
      </c>
      <c r="F40" s="44">
        <v>3000</v>
      </c>
      <c r="K40" s="117"/>
      <c r="L40" s="117"/>
      <c r="M40" s="117"/>
      <c r="N40" s="117"/>
      <c r="O40" s="117"/>
      <c r="P40" s="117"/>
    </row>
    <row r="41" spans="1:16" s="90" customFormat="1" ht="15">
      <c r="A41" s="54"/>
      <c r="B41" s="10"/>
      <c r="C41" s="103"/>
      <c r="D41" s="94"/>
      <c r="E41" s="43"/>
      <c r="F41" s="103"/>
      <c r="K41" s="117"/>
      <c r="L41" s="117"/>
      <c r="M41" s="117"/>
      <c r="N41" s="117"/>
      <c r="O41" s="117"/>
      <c r="P41" s="117"/>
    </row>
    <row r="42" spans="1:16" ht="15.75" thickBot="1">
      <c r="A42" s="56"/>
      <c r="B42" s="57"/>
      <c r="C42" s="46">
        <f>SUM(C37:C41)</f>
        <v>3500</v>
      </c>
      <c r="D42" s="46">
        <f>SUM(D37:D41)</f>
        <v>3628</v>
      </c>
      <c r="E42" s="46">
        <f>SUM(E37:E41)</f>
        <v>3878</v>
      </c>
      <c r="F42" s="46">
        <f>SUM(F37:F41)</f>
        <v>3500</v>
      </c>
      <c r="K42" s="117"/>
      <c r="L42" s="117"/>
      <c r="M42" s="117"/>
      <c r="N42" s="117"/>
      <c r="O42" s="117"/>
      <c r="P42" s="117"/>
    </row>
    <row r="43" spans="1:16" ht="15">
      <c r="A43" s="62"/>
      <c r="B43" s="53"/>
      <c r="C43" s="63"/>
      <c r="D43" s="62"/>
      <c r="E43" s="64"/>
      <c r="F43" s="63"/>
      <c r="K43" s="117"/>
      <c r="L43" s="117"/>
      <c r="M43" s="117"/>
      <c r="N43" s="117"/>
      <c r="O43" s="117"/>
      <c r="P43" s="117"/>
    </row>
    <row r="44" spans="1:16" ht="15">
      <c r="A44" s="61" t="s">
        <v>52</v>
      </c>
      <c r="B44" s="16"/>
      <c r="C44" s="48"/>
      <c r="D44" s="8"/>
      <c r="E44" s="10"/>
      <c r="F44" s="48"/>
      <c r="K44" s="117"/>
      <c r="L44" s="117"/>
      <c r="M44" s="117"/>
      <c r="N44" s="117"/>
      <c r="O44" s="117"/>
      <c r="P44" s="117"/>
    </row>
    <row r="45" spans="1:16" ht="15">
      <c r="A45" s="6">
        <v>4171</v>
      </c>
      <c r="B45" s="24" t="s">
        <v>41</v>
      </c>
      <c r="C45" s="48">
        <v>4000</v>
      </c>
      <c r="D45" s="10">
        <v>750</v>
      </c>
      <c r="E45" s="10">
        <v>4000</v>
      </c>
      <c r="F45" s="48">
        <v>4000</v>
      </c>
      <c r="K45" s="117"/>
      <c r="L45" s="117"/>
      <c r="M45" s="117"/>
      <c r="N45" s="117"/>
      <c r="O45" s="117"/>
      <c r="P45" s="117"/>
    </row>
    <row r="46" spans="1:16" ht="15">
      <c r="A46" s="6">
        <v>4174</v>
      </c>
      <c r="B46" s="24" t="s">
        <v>42</v>
      </c>
      <c r="C46" s="48">
        <v>1000</v>
      </c>
      <c r="D46" s="10">
        <v>0</v>
      </c>
      <c r="E46" s="10">
        <v>1000</v>
      </c>
      <c r="F46" s="48">
        <v>1000</v>
      </c>
      <c r="K46" s="117"/>
      <c r="L46" s="117"/>
      <c r="M46" s="117"/>
      <c r="N46" s="117"/>
      <c r="O46" s="117"/>
      <c r="P46" s="117"/>
    </row>
    <row r="47" spans="1:16" ht="15">
      <c r="A47" s="6">
        <v>4175</v>
      </c>
      <c r="B47" s="24" t="s">
        <v>43</v>
      </c>
      <c r="C47" s="48">
        <v>700</v>
      </c>
      <c r="D47" s="10">
        <v>0</v>
      </c>
      <c r="E47" s="10">
        <v>0</v>
      </c>
      <c r="F47" s="48">
        <v>0</v>
      </c>
      <c r="K47" s="117"/>
      <c r="L47" s="117"/>
      <c r="M47" s="117"/>
      <c r="N47" s="117"/>
      <c r="O47" s="117"/>
      <c r="P47" s="117"/>
    </row>
    <row r="48" spans="1:16" ht="15.75" thickBot="1">
      <c r="A48" s="4"/>
      <c r="B48" s="21"/>
      <c r="C48" s="45">
        <f>SUM(C45:C47)</f>
        <v>5700</v>
      </c>
      <c r="D48" s="45">
        <f>SUM(D45:D47)</f>
        <v>750</v>
      </c>
      <c r="E48" s="45">
        <f>SUM(E45:E47)</f>
        <v>5000</v>
      </c>
      <c r="F48" s="45">
        <f>SUM(F45:F47)</f>
        <v>5000</v>
      </c>
      <c r="K48" s="117"/>
      <c r="L48" s="117"/>
      <c r="M48" s="117"/>
      <c r="N48" s="117"/>
      <c r="O48" s="117"/>
      <c r="P48" s="117"/>
    </row>
    <row r="49" spans="2:16" ht="15">
      <c r="B49" s="22"/>
      <c r="C49" s="43"/>
      <c r="D49" s="9"/>
      <c r="E49" s="9"/>
      <c r="F49" s="43"/>
      <c r="I49"/>
      <c r="J49"/>
      <c r="K49" s="117"/>
      <c r="L49" s="117"/>
      <c r="M49" s="117"/>
      <c r="N49" s="117"/>
      <c r="O49" s="117"/>
      <c r="P49" s="117"/>
    </row>
    <row r="50" spans="1:16" ht="15">
      <c r="A50" s="31" t="s">
        <v>67</v>
      </c>
      <c r="B50" s="16"/>
      <c r="C50" s="48"/>
      <c r="D50" s="8"/>
      <c r="E50" s="10"/>
      <c r="F50" s="48"/>
      <c r="I50"/>
      <c r="J50"/>
      <c r="K50" s="117"/>
      <c r="L50" s="117"/>
      <c r="M50" s="117"/>
      <c r="N50" s="117"/>
      <c r="O50" s="117"/>
      <c r="P50" s="117"/>
    </row>
    <row r="51" spans="1:16" ht="15">
      <c r="A51" s="6"/>
      <c r="B51" s="116" t="s">
        <v>107</v>
      </c>
      <c r="C51" s="48">
        <v>0</v>
      </c>
      <c r="D51" s="10">
        <v>0</v>
      </c>
      <c r="E51" s="10">
        <v>0</v>
      </c>
      <c r="F51" s="48">
        <v>50000</v>
      </c>
      <c r="I51"/>
      <c r="J51"/>
      <c r="K51" s="117"/>
      <c r="L51" s="117"/>
      <c r="M51" s="117"/>
      <c r="N51" s="117"/>
      <c r="O51" s="117"/>
      <c r="P51" s="117"/>
    </row>
    <row r="52" spans="1:16" s="90" customFormat="1" ht="15">
      <c r="A52" s="6"/>
      <c r="B52" s="116" t="s">
        <v>108</v>
      </c>
      <c r="C52" s="48">
        <v>0</v>
      </c>
      <c r="D52" s="10">
        <v>0</v>
      </c>
      <c r="E52" s="10">
        <v>0</v>
      </c>
      <c r="F52" s="48">
        <v>15000</v>
      </c>
      <c r="K52" s="117"/>
      <c r="L52" s="117"/>
      <c r="M52" s="117"/>
      <c r="N52" s="117"/>
      <c r="O52" s="117"/>
      <c r="P52" s="117"/>
    </row>
    <row r="53" spans="1:16" s="90" customFormat="1" ht="15">
      <c r="A53" s="6"/>
      <c r="B53" s="66" t="s">
        <v>63</v>
      </c>
      <c r="C53" s="48">
        <v>3000</v>
      </c>
      <c r="D53" s="10">
        <v>700</v>
      </c>
      <c r="E53" s="10">
        <v>3000</v>
      </c>
      <c r="F53" s="48">
        <v>3000</v>
      </c>
      <c r="H53" s="108"/>
      <c r="K53" s="117"/>
      <c r="L53" s="117"/>
      <c r="M53" s="117"/>
      <c r="N53" s="117"/>
      <c r="O53" s="117"/>
      <c r="P53" s="117"/>
    </row>
    <row r="54" spans="1:16" s="90" customFormat="1" ht="15">
      <c r="A54" s="6"/>
      <c r="B54" s="66" t="s">
        <v>73</v>
      </c>
      <c r="C54" s="48">
        <v>3000</v>
      </c>
      <c r="D54" s="10">
        <v>700</v>
      </c>
      <c r="E54" s="10">
        <v>3000</v>
      </c>
      <c r="F54" s="10">
        <v>3000</v>
      </c>
      <c r="H54" s="108"/>
      <c r="K54" s="117"/>
      <c r="L54" s="117"/>
      <c r="M54" s="117"/>
      <c r="N54" s="117"/>
      <c r="O54" s="117"/>
      <c r="P54" s="117"/>
    </row>
    <row r="55" spans="1:16" s="90" customFormat="1" ht="15">
      <c r="A55" s="6"/>
      <c r="B55" s="116" t="s">
        <v>109</v>
      </c>
      <c r="C55" s="48">
        <v>0</v>
      </c>
      <c r="D55" s="10">
        <v>0</v>
      </c>
      <c r="E55" s="10">
        <v>0</v>
      </c>
      <c r="F55" s="48">
        <v>2500</v>
      </c>
      <c r="H55" s="108"/>
      <c r="K55" s="117"/>
      <c r="L55" s="117"/>
      <c r="M55" s="117"/>
      <c r="N55" s="117"/>
      <c r="O55" s="117"/>
      <c r="P55" s="117"/>
    </row>
    <row r="56" spans="1:16" s="90" customFormat="1" ht="15">
      <c r="A56" s="6"/>
      <c r="B56" s="66" t="s">
        <v>66</v>
      </c>
      <c r="C56" s="48">
        <v>2500</v>
      </c>
      <c r="D56" s="10">
        <v>4092</v>
      </c>
      <c r="E56" s="10">
        <v>4092</v>
      </c>
      <c r="F56" s="10">
        <v>2500</v>
      </c>
      <c r="H56" s="108"/>
      <c r="K56" s="117"/>
      <c r="L56" s="117"/>
      <c r="M56" s="117"/>
      <c r="N56" s="117"/>
      <c r="O56" s="117"/>
      <c r="P56" s="117"/>
    </row>
    <row r="57" spans="1:16" ht="15">
      <c r="A57" s="6"/>
      <c r="B57" s="66" t="s">
        <v>64</v>
      </c>
      <c r="C57" s="48">
        <v>23874</v>
      </c>
      <c r="D57" s="10">
        <v>0</v>
      </c>
      <c r="E57" s="10">
        <v>28824</v>
      </c>
      <c r="F57" s="107">
        <v>0</v>
      </c>
      <c r="I57"/>
      <c r="J57"/>
      <c r="K57" s="117"/>
      <c r="L57" s="117"/>
      <c r="M57" s="117"/>
      <c r="N57" s="117"/>
      <c r="O57" s="117"/>
      <c r="P57" s="117"/>
    </row>
    <row r="58" spans="1:16" ht="15">
      <c r="A58" s="6"/>
      <c r="B58" s="66" t="s">
        <v>65</v>
      </c>
      <c r="C58" s="48">
        <v>5000</v>
      </c>
      <c r="D58" s="10">
        <v>0</v>
      </c>
      <c r="E58" s="10">
        <v>0</v>
      </c>
      <c r="F58" s="10">
        <v>0</v>
      </c>
      <c r="I58"/>
      <c r="J58"/>
      <c r="K58" s="117"/>
      <c r="L58" s="117"/>
      <c r="M58" s="117"/>
      <c r="N58" s="117"/>
      <c r="O58" s="117"/>
      <c r="P58" s="117"/>
    </row>
    <row r="59" spans="1:16" ht="15">
      <c r="A59" s="6"/>
      <c r="B59" s="66" t="s">
        <v>84</v>
      </c>
      <c r="C59" s="48">
        <v>25000</v>
      </c>
      <c r="D59" s="10">
        <v>25000</v>
      </c>
      <c r="E59" s="10">
        <v>25000</v>
      </c>
      <c r="F59" s="10">
        <v>0</v>
      </c>
      <c r="I59"/>
      <c r="J59"/>
      <c r="K59" s="117"/>
      <c r="L59" s="117"/>
      <c r="M59" s="117"/>
      <c r="N59" s="117"/>
      <c r="O59" s="117"/>
      <c r="P59" s="117"/>
    </row>
    <row r="60" spans="1:16" s="90" customFormat="1" ht="15">
      <c r="A60" s="14"/>
      <c r="B60" s="10" t="s">
        <v>87</v>
      </c>
      <c r="C60" s="43"/>
      <c r="E60" s="48"/>
      <c r="F60" s="10"/>
      <c r="K60" s="117"/>
      <c r="L60" s="117"/>
      <c r="M60" s="117"/>
      <c r="N60" s="117"/>
      <c r="O60" s="117"/>
      <c r="P60" s="117"/>
    </row>
    <row r="61" spans="1:16" ht="15">
      <c r="A61" s="6"/>
      <c r="B61" s="66" t="s">
        <v>111</v>
      </c>
      <c r="C61" s="48">
        <v>4000</v>
      </c>
      <c r="D61" s="10">
        <v>1542</v>
      </c>
      <c r="E61" s="48">
        <v>4000</v>
      </c>
      <c r="F61" s="10">
        <v>0</v>
      </c>
      <c r="K61" s="117"/>
      <c r="L61" s="117"/>
      <c r="M61" s="117"/>
      <c r="N61" s="117"/>
      <c r="O61" s="117"/>
      <c r="P61" s="117"/>
    </row>
    <row r="62" spans="1:16" ht="15.75" thickBot="1">
      <c r="A62" s="4"/>
      <c r="B62" s="21"/>
      <c r="C62" s="45">
        <f>SUM(C51:C61)</f>
        <v>66374</v>
      </c>
      <c r="D62" s="45">
        <f>SUM(D51:D61)</f>
        <v>32034</v>
      </c>
      <c r="E62" s="45">
        <f>SUM(E51:E61)</f>
        <v>67916</v>
      </c>
      <c r="F62" s="45">
        <f>SUM(F51:F61)</f>
        <v>76000</v>
      </c>
      <c r="K62" s="117"/>
      <c r="L62" s="117"/>
      <c r="M62" s="117"/>
      <c r="N62" s="117"/>
      <c r="O62" s="117"/>
      <c r="P62" s="117"/>
    </row>
    <row r="63" spans="2:16" ht="15">
      <c r="B63" s="22"/>
      <c r="C63" s="43"/>
      <c r="D63" s="8"/>
      <c r="E63" s="8"/>
      <c r="F63" s="43"/>
      <c r="K63" s="117"/>
      <c r="L63" s="117"/>
      <c r="M63" s="117"/>
      <c r="N63" s="117"/>
      <c r="O63" s="117"/>
      <c r="P63" s="117"/>
    </row>
    <row r="64" spans="1:16" ht="15">
      <c r="A64" s="88" t="s">
        <v>74</v>
      </c>
      <c r="B64" s="16"/>
      <c r="C64" s="65"/>
      <c r="D64" s="8"/>
      <c r="E64" s="65"/>
      <c r="F64" s="65"/>
      <c r="K64" s="117"/>
      <c r="L64" s="117"/>
      <c r="M64" s="117"/>
      <c r="N64" s="117"/>
      <c r="O64" s="117"/>
      <c r="P64" s="117"/>
    </row>
    <row r="65" spans="1:16" ht="15">
      <c r="A65" s="14">
        <v>4004</v>
      </c>
      <c r="B65" s="8" t="s">
        <v>68</v>
      </c>
      <c r="C65" s="43">
        <v>39000</v>
      </c>
      <c r="D65">
        <v>18016</v>
      </c>
      <c r="E65" s="43">
        <v>36000</v>
      </c>
      <c r="F65" s="48">
        <v>36000</v>
      </c>
      <c r="G65" s="48"/>
      <c r="H65" s="90"/>
      <c r="I65" s="92"/>
      <c r="J65" s="92"/>
      <c r="K65" s="117"/>
      <c r="L65" s="117"/>
      <c r="M65" s="117"/>
      <c r="N65" s="117"/>
      <c r="O65" s="117"/>
      <c r="P65" s="117"/>
    </row>
    <row r="66" spans="1:16" ht="15">
      <c r="A66" s="14">
        <v>4041</v>
      </c>
      <c r="B66" s="10" t="s">
        <v>69</v>
      </c>
      <c r="C66" s="43">
        <v>24000</v>
      </c>
      <c r="D66">
        <v>11880</v>
      </c>
      <c r="E66" s="43">
        <v>24000</v>
      </c>
      <c r="F66" s="48">
        <v>24000</v>
      </c>
      <c r="G66" s="48"/>
      <c r="K66" s="117"/>
      <c r="L66" s="117"/>
      <c r="M66" s="117"/>
      <c r="N66" s="117"/>
      <c r="O66" s="117"/>
      <c r="P66" s="117"/>
    </row>
    <row r="67" spans="1:16" ht="15">
      <c r="A67" s="14">
        <v>4012</v>
      </c>
      <c r="B67" s="10" t="s">
        <v>46</v>
      </c>
      <c r="C67" s="43">
        <v>600</v>
      </c>
      <c r="D67">
        <v>165</v>
      </c>
      <c r="E67" s="43">
        <v>600</v>
      </c>
      <c r="F67" s="48">
        <v>400</v>
      </c>
      <c r="G67" s="48"/>
      <c r="K67" s="117"/>
      <c r="L67" s="117"/>
      <c r="M67" s="117"/>
      <c r="N67" s="117"/>
      <c r="O67" s="117"/>
      <c r="P67" s="117"/>
    </row>
    <row r="68" spans="1:16" ht="15">
      <c r="A68" s="14">
        <v>4013</v>
      </c>
      <c r="B68" s="10" t="s">
        <v>48</v>
      </c>
      <c r="C68" s="48">
        <v>500</v>
      </c>
      <c r="D68">
        <v>75</v>
      </c>
      <c r="E68" s="43">
        <v>250</v>
      </c>
      <c r="F68" s="48">
        <v>250</v>
      </c>
      <c r="G68" s="48"/>
      <c r="K68" s="117"/>
      <c r="L68" s="117"/>
      <c r="M68" s="117"/>
      <c r="N68" s="117"/>
      <c r="O68" s="117"/>
      <c r="P68" s="117"/>
    </row>
    <row r="69" spans="1:16" ht="15">
      <c r="A69" s="14">
        <v>4014</v>
      </c>
      <c r="B69" s="10" t="s">
        <v>23</v>
      </c>
      <c r="C69" s="48">
        <v>500</v>
      </c>
      <c r="D69">
        <v>274</v>
      </c>
      <c r="E69" s="43">
        <v>500</v>
      </c>
      <c r="F69" s="48">
        <v>600</v>
      </c>
      <c r="G69" s="48"/>
      <c r="K69" s="117"/>
      <c r="L69" s="117"/>
      <c r="M69" s="117"/>
      <c r="N69" s="117"/>
      <c r="O69" s="117"/>
      <c r="P69" s="117"/>
    </row>
    <row r="70" spans="1:16" ht="15">
      <c r="A70" s="14">
        <v>4017</v>
      </c>
      <c r="B70" s="10" t="s">
        <v>49</v>
      </c>
      <c r="C70" s="48">
        <v>5500</v>
      </c>
      <c r="D70">
        <v>3408</v>
      </c>
      <c r="E70" s="43">
        <v>5500</v>
      </c>
      <c r="F70" s="48">
        <v>6000</v>
      </c>
      <c r="G70" s="48"/>
      <c r="H70" s="90"/>
      <c r="K70" s="117"/>
      <c r="L70" s="117"/>
      <c r="M70" s="117"/>
      <c r="N70" s="117"/>
      <c r="O70" s="117"/>
      <c r="P70" s="117"/>
    </row>
    <row r="71" spans="1:16" ht="15">
      <c r="A71" s="14">
        <v>4039</v>
      </c>
      <c r="B71" s="10" t="s">
        <v>44</v>
      </c>
      <c r="C71" s="43">
        <v>5000</v>
      </c>
      <c r="D71">
        <v>1500</v>
      </c>
      <c r="E71" s="43">
        <v>3000</v>
      </c>
      <c r="F71" s="48">
        <v>3000</v>
      </c>
      <c r="G71" s="48"/>
      <c r="K71" s="117"/>
      <c r="L71" s="117"/>
      <c r="M71" s="117"/>
      <c r="N71" s="117"/>
      <c r="O71" s="117"/>
      <c r="P71" s="117"/>
    </row>
    <row r="72" spans="1:16" ht="15">
      <c r="A72" s="14">
        <v>4301</v>
      </c>
      <c r="B72" s="10" t="s">
        <v>70</v>
      </c>
      <c r="C72" s="43">
        <v>15000</v>
      </c>
      <c r="D72">
        <v>12739</v>
      </c>
      <c r="E72" s="43">
        <v>15000</v>
      </c>
      <c r="F72" s="48">
        <v>15000</v>
      </c>
      <c r="G72" s="48"/>
      <c r="K72" s="117"/>
      <c r="L72" s="117"/>
      <c r="M72" s="117"/>
      <c r="N72" s="117"/>
      <c r="O72" s="117"/>
      <c r="P72" s="117"/>
    </row>
    <row r="73" spans="1:16" s="90" customFormat="1" ht="15">
      <c r="A73" s="14">
        <v>4304</v>
      </c>
      <c r="B73" s="10" t="s">
        <v>82</v>
      </c>
      <c r="C73" s="43">
        <v>1350</v>
      </c>
      <c r="D73" s="90">
        <v>4569</v>
      </c>
      <c r="E73" s="43">
        <v>4569</v>
      </c>
      <c r="F73" s="48">
        <v>5000</v>
      </c>
      <c r="G73" s="48"/>
      <c r="I73" s="95"/>
      <c r="J73" s="95"/>
      <c r="K73" s="117"/>
      <c r="L73" s="117"/>
      <c r="M73" s="117"/>
      <c r="N73" s="117"/>
      <c r="O73" s="117"/>
      <c r="P73" s="117"/>
    </row>
    <row r="74" spans="1:16" ht="15">
      <c r="A74" s="14">
        <v>4047</v>
      </c>
      <c r="B74" s="10" t="s">
        <v>71</v>
      </c>
      <c r="C74" s="43">
        <v>3000</v>
      </c>
      <c r="D74">
        <v>1598</v>
      </c>
      <c r="E74" s="43">
        <v>4500</v>
      </c>
      <c r="F74" s="48">
        <v>3000</v>
      </c>
      <c r="G74" s="48"/>
      <c r="K74" s="117"/>
      <c r="L74" s="117"/>
      <c r="M74" s="117"/>
      <c r="N74" s="117"/>
      <c r="O74" s="117"/>
      <c r="P74" s="117"/>
    </row>
    <row r="75" spans="1:16" ht="15" hidden="1">
      <c r="A75" s="14"/>
      <c r="B75" s="10" t="s">
        <v>86</v>
      </c>
      <c r="C75" s="43">
        <v>0</v>
      </c>
      <c r="E75" s="43">
        <v>0</v>
      </c>
      <c r="F75" s="48">
        <v>0</v>
      </c>
      <c r="G75" s="48"/>
      <c r="H75" s="90"/>
      <c r="I75" s="95"/>
      <c r="J75" s="95"/>
      <c r="K75" s="117"/>
      <c r="L75" s="117"/>
      <c r="M75" s="117"/>
      <c r="N75" s="117"/>
      <c r="O75" s="117"/>
      <c r="P75" s="117"/>
    </row>
    <row r="76" spans="1:16" s="90" customFormat="1" ht="15">
      <c r="A76" s="14"/>
      <c r="B76" s="10" t="s">
        <v>110</v>
      </c>
      <c r="C76" s="43">
        <v>0</v>
      </c>
      <c r="D76" s="90">
        <v>0</v>
      </c>
      <c r="E76" s="43">
        <v>0</v>
      </c>
      <c r="F76" s="48">
        <v>5000</v>
      </c>
      <c r="G76" s="48"/>
      <c r="I76" s="95"/>
      <c r="J76" s="95"/>
      <c r="K76" s="117"/>
      <c r="L76" s="117"/>
      <c r="M76" s="117"/>
      <c r="N76" s="117"/>
      <c r="O76" s="117"/>
      <c r="P76" s="117"/>
    </row>
    <row r="77" spans="1:16" ht="15">
      <c r="A77" s="14">
        <v>4060</v>
      </c>
      <c r="B77" s="10" t="s">
        <v>72</v>
      </c>
      <c r="C77" s="43">
        <v>500</v>
      </c>
      <c r="D77">
        <v>0</v>
      </c>
      <c r="E77" s="43">
        <v>0</v>
      </c>
      <c r="F77" s="43">
        <v>0</v>
      </c>
      <c r="G77" s="48"/>
      <c r="K77" s="117"/>
      <c r="L77" s="117"/>
      <c r="M77" s="117"/>
      <c r="N77" s="117"/>
      <c r="O77" s="117"/>
      <c r="P77" s="117"/>
    </row>
    <row r="78" spans="1:16" s="90" customFormat="1" ht="15">
      <c r="A78" s="14"/>
      <c r="B78" s="10" t="s">
        <v>103</v>
      </c>
      <c r="C78" s="43"/>
      <c r="E78" s="43"/>
      <c r="F78" s="43"/>
      <c r="G78" s="48"/>
      <c r="K78" s="117"/>
      <c r="L78" s="117"/>
      <c r="M78" s="117"/>
      <c r="N78" s="117"/>
      <c r="O78" s="117"/>
      <c r="P78" s="117"/>
    </row>
    <row r="79" spans="1:16" ht="15.75" thickBot="1">
      <c r="A79" s="15"/>
      <c r="B79" s="4"/>
      <c r="C79" s="45">
        <f>SUM(C65:C78)</f>
        <v>94950</v>
      </c>
      <c r="D79" s="45">
        <f>SUM(D65:D78)</f>
        <v>54224</v>
      </c>
      <c r="E79" s="45">
        <f>SUM(E65:E78)</f>
        <v>93919</v>
      </c>
      <c r="F79" s="45">
        <f>SUM(F65:F78)</f>
        <v>98250</v>
      </c>
      <c r="G79" s="48"/>
      <c r="H79" s="48"/>
      <c r="K79" s="117"/>
      <c r="L79" s="117"/>
      <c r="M79" s="117"/>
      <c r="N79" s="117"/>
      <c r="O79" s="117"/>
      <c r="P79" s="117"/>
    </row>
    <row r="80" spans="2:16" ht="15">
      <c r="B80" s="22"/>
      <c r="C80" s="43"/>
      <c r="D80" s="8"/>
      <c r="E80" s="8"/>
      <c r="F80" s="43"/>
      <c r="K80" s="117"/>
      <c r="L80" s="117"/>
      <c r="M80" s="117"/>
      <c r="N80" s="117"/>
      <c r="O80" s="117"/>
      <c r="P80" s="117"/>
    </row>
    <row r="81" spans="1:16" ht="15">
      <c r="A81" s="89" t="s">
        <v>80</v>
      </c>
      <c r="B81" s="22"/>
      <c r="C81" s="43"/>
      <c r="D81" s="8"/>
      <c r="E81" s="8"/>
      <c r="F81" s="43"/>
      <c r="K81" s="117"/>
      <c r="L81" s="117"/>
      <c r="M81" s="117"/>
      <c r="N81" s="117"/>
      <c r="O81" s="117"/>
      <c r="P81" s="117"/>
    </row>
    <row r="82" spans="1:16" ht="15">
      <c r="A82" s="2">
        <v>1001</v>
      </c>
      <c r="B82" s="22" t="s">
        <v>78</v>
      </c>
      <c r="C82" s="48">
        <v>3825</v>
      </c>
      <c r="D82" s="10">
        <v>4350</v>
      </c>
      <c r="E82" s="10">
        <v>4350</v>
      </c>
      <c r="F82" s="48">
        <v>4350</v>
      </c>
      <c r="K82" s="117"/>
      <c r="L82" s="117"/>
      <c r="M82" s="117"/>
      <c r="N82" s="117"/>
      <c r="O82" s="117"/>
      <c r="P82" s="117"/>
    </row>
    <row r="83" spans="1:16" ht="15">
      <c r="A83" s="2">
        <v>1002</v>
      </c>
      <c r="B83" s="20" t="s">
        <v>79</v>
      </c>
      <c r="C83" s="48">
        <v>600</v>
      </c>
      <c r="D83" s="10">
        <v>260</v>
      </c>
      <c r="E83" s="10">
        <v>615</v>
      </c>
      <c r="F83" s="48">
        <v>600</v>
      </c>
      <c r="K83" s="117"/>
      <c r="L83" s="117"/>
      <c r="M83" s="117"/>
      <c r="N83" s="117"/>
      <c r="O83" s="117"/>
      <c r="P83" s="117"/>
    </row>
    <row r="84" spans="1:16" ht="15">
      <c r="A84" s="2">
        <v>1021</v>
      </c>
      <c r="B84" s="20" t="s">
        <v>77</v>
      </c>
      <c r="C84" s="48">
        <v>12000</v>
      </c>
      <c r="D84" s="10">
        <v>6280</v>
      </c>
      <c r="E84" s="10">
        <v>11000</v>
      </c>
      <c r="F84" s="48">
        <v>12000</v>
      </c>
      <c r="K84" s="117"/>
      <c r="L84" s="117"/>
      <c r="M84" s="117"/>
      <c r="N84" s="117"/>
      <c r="O84" s="117"/>
      <c r="P84" s="117"/>
    </row>
    <row r="85" spans="1:16" ht="15">
      <c r="A85" s="2">
        <v>1022</v>
      </c>
      <c r="B85" s="20" t="s">
        <v>47</v>
      </c>
      <c r="C85" s="48">
        <v>274</v>
      </c>
      <c r="D85" s="10">
        <v>254</v>
      </c>
      <c r="E85" s="10">
        <v>254</v>
      </c>
      <c r="F85" s="48">
        <v>272</v>
      </c>
      <c r="K85" s="117"/>
      <c r="L85" s="117"/>
      <c r="M85" s="117"/>
      <c r="N85" s="117"/>
      <c r="O85" s="117"/>
      <c r="P85" s="117"/>
    </row>
    <row r="86" spans="1:16" ht="15">
      <c r="A86" s="2">
        <v>1032</v>
      </c>
      <c r="B86" s="20" t="s">
        <v>45</v>
      </c>
      <c r="C86" s="48">
        <v>4010</v>
      </c>
      <c r="D86" s="10">
        <v>4080</v>
      </c>
      <c r="E86" s="10">
        <v>4080</v>
      </c>
      <c r="F86" s="48">
        <v>4080</v>
      </c>
      <c r="K86" s="117"/>
      <c r="L86" s="117"/>
      <c r="M86" s="117"/>
      <c r="N86" s="117"/>
      <c r="O86" s="117"/>
      <c r="P86" s="117"/>
    </row>
    <row r="87" spans="1:16" ht="15.75" thickBot="1">
      <c r="A87" s="4"/>
      <c r="B87" s="4"/>
      <c r="C87" s="5">
        <f>SUM(C82:C86)</f>
        <v>20709</v>
      </c>
      <c r="D87" s="5">
        <f>SUM(D82:D86)</f>
        <v>15224</v>
      </c>
      <c r="E87" s="5">
        <f>SUM(E82:E86)</f>
        <v>20299</v>
      </c>
      <c r="F87" s="5">
        <f>SUM(F82:F86)</f>
        <v>21302</v>
      </c>
      <c r="K87" s="117"/>
      <c r="L87" s="117"/>
      <c r="M87" s="117"/>
      <c r="N87" s="117"/>
      <c r="O87" s="117"/>
      <c r="P87" s="117"/>
    </row>
    <row r="88" spans="1:16" ht="15">
      <c r="A88" s="16"/>
      <c r="B88" s="16"/>
      <c r="C88" s="48"/>
      <c r="D88" s="8"/>
      <c r="E88" s="10"/>
      <c r="F88" s="48"/>
      <c r="K88" s="117"/>
      <c r="L88" s="117"/>
      <c r="M88" s="117"/>
      <c r="N88" s="117"/>
      <c r="O88" s="117"/>
      <c r="P88" s="117"/>
    </row>
    <row r="89" spans="1:16" ht="15">
      <c r="A89" s="89" t="s">
        <v>75</v>
      </c>
      <c r="K89" s="117"/>
      <c r="L89" s="117"/>
      <c r="M89" s="117"/>
      <c r="N89" s="117"/>
      <c r="O89" s="117"/>
      <c r="P89" s="117"/>
    </row>
    <row r="90" spans="1:16" ht="15">
      <c r="A90" s="6">
        <v>4250</v>
      </c>
      <c r="B90" s="24" t="s">
        <v>14</v>
      </c>
      <c r="C90" s="48">
        <v>1000</v>
      </c>
      <c r="D90" s="10">
        <v>1000</v>
      </c>
      <c r="E90" s="10">
        <v>1000</v>
      </c>
      <c r="F90" s="48">
        <v>1000</v>
      </c>
      <c r="H90" s="90"/>
      <c r="K90" s="117"/>
      <c r="L90" s="117"/>
      <c r="M90" s="117"/>
      <c r="N90" s="117"/>
      <c r="O90" s="117"/>
      <c r="P90" s="117"/>
    </row>
    <row r="91" spans="1:16" ht="15">
      <c r="A91" s="6">
        <v>1176</v>
      </c>
      <c r="B91" s="24" t="s">
        <v>4</v>
      </c>
      <c r="C91" s="48">
        <v>169593</v>
      </c>
      <c r="D91" s="10">
        <v>169593</v>
      </c>
      <c r="E91" s="10">
        <v>169593</v>
      </c>
      <c r="F91" s="48">
        <v>171507</v>
      </c>
      <c r="G91" s="48"/>
      <c r="H91" s="97"/>
      <c r="K91" s="117"/>
      <c r="L91" s="117"/>
      <c r="M91" s="117"/>
      <c r="N91" s="117"/>
      <c r="O91" s="117"/>
      <c r="P91" s="117"/>
    </row>
    <row r="92" spans="1:16" ht="15">
      <c r="A92" s="6">
        <v>1177</v>
      </c>
      <c r="B92" s="24" t="s">
        <v>15</v>
      </c>
      <c r="C92" s="48">
        <v>6161</v>
      </c>
      <c r="D92" s="10">
        <v>6161</v>
      </c>
      <c r="E92" s="10">
        <v>6161</v>
      </c>
      <c r="F92" s="42">
        <v>5763</v>
      </c>
      <c r="G92" s="97"/>
      <c r="H92" s="97"/>
      <c r="K92" s="117"/>
      <c r="L92" s="117"/>
      <c r="M92" s="117"/>
      <c r="N92" s="117"/>
      <c r="O92" s="117"/>
      <c r="P92" s="117"/>
    </row>
    <row r="93" spans="1:16" ht="15">
      <c r="A93" s="6">
        <v>1181</v>
      </c>
      <c r="B93" s="24" t="s">
        <v>16</v>
      </c>
      <c r="C93" s="48">
        <v>0</v>
      </c>
      <c r="D93" s="10">
        <v>2000</v>
      </c>
      <c r="E93" s="10">
        <v>2000</v>
      </c>
      <c r="F93" s="42">
        <v>0</v>
      </c>
      <c r="G93" s="37"/>
      <c r="K93" s="117"/>
      <c r="L93" s="117"/>
      <c r="M93" s="117"/>
      <c r="N93" s="117"/>
      <c r="O93" s="117"/>
      <c r="P93" s="117"/>
    </row>
    <row r="94" spans="1:16" ht="15">
      <c r="A94" s="6">
        <v>1186</v>
      </c>
      <c r="B94" s="24" t="s">
        <v>76</v>
      </c>
      <c r="C94" s="48"/>
      <c r="D94" s="10"/>
      <c r="E94" s="10">
        <v>0</v>
      </c>
      <c r="G94" s="37"/>
      <c r="K94" s="117"/>
      <c r="L94" s="117"/>
      <c r="M94" s="117"/>
      <c r="N94" s="117"/>
      <c r="O94" s="117"/>
      <c r="P94" s="117"/>
    </row>
    <row r="95" spans="1:16" ht="15">
      <c r="A95" s="6">
        <v>1196</v>
      </c>
      <c r="B95" s="24" t="s">
        <v>17</v>
      </c>
      <c r="C95" s="48">
        <v>0</v>
      </c>
      <c r="D95" s="10"/>
      <c r="E95" s="10">
        <v>0</v>
      </c>
      <c r="F95" s="42">
        <v>0</v>
      </c>
      <c r="G95" s="37"/>
      <c r="K95" s="117"/>
      <c r="L95" s="117"/>
      <c r="M95" s="117"/>
      <c r="N95" s="117"/>
      <c r="O95" s="117"/>
      <c r="P95" s="117"/>
    </row>
    <row r="96" spans="1:16" ht="15">
      <c r="A96" s="6">
        <v>1197</v>
      </c>
      <c r="B96" s="24" t="s">
        <v>18</v>
      </c>
      <c r="C96" s="48">
        <v>1200</v>
      </c>
      <c r="D96" s="10">
        <v>749</v>
      </c>
      <c r="E96" s="10">
        <v>1000</v>
      </c>
      <c r="F96" s="48">
        <v>1200</v>
      </c>
      <c r="H96" s="49"/>
      <c r="I96" s="49"/>
      <c r="J96" s="49"/>
      <c r="K96" s="117"/>
      <c r="L96" s="117"/>
      <c r="M96" s="117"/>
      <c r="N96" s="117"/>
      <c r="O96" s="117"/>
      <c r="P96" s="117"/>
    </row>
    <row r="97" spans="1:16" ht="15.75" thickBot="1">
      <c r="A97" s="7"/>
      <c r="B97" s="23"/>
      <c r="C97" s="45">
        <f>SUM(C90:C96)</f>
        <v>177954</v>
      </c>
      <c r="D97" s="45">
        <f>SUM(D90:D96)</f>
        <v>179503</v>
      </c>
      <c r="E97" s="45">
        <f>SUM(E90:E96)</f>
        <v>179754</v>
      </c>
      <c r="F97" s="45">
        <f>SUM(F90:F96)</f>
        <v>179470</v>
      </c>
      <c r="K97" s="117"/>
      <c r="L97" s="117"/>
      <c r="M97" s="117"/>
      <c r="N97" s="117"/>
      <c r="O97" s="117"/>
      <c r="P97" s="117"/>
    </row>
    <row r="98" spans="1:16" ht="15">
      <c r="A98" s="6"/>
      <c r="B98" s="6"/>
      <c r="C98" s="65"/>
      <c r="D98" s="65"/>
      <c r="E98" s="65"/>
      <c r="F98" s="65"/>
      <c r="K98" s="117"/>
      <c r="L98" s="117"/>
      <c r="M98" s="117"/>
      <c r="N98" s="117"/>
      <c r="O98" s="117"/>
      <c r="P98" s="117"/>
    </row>
    <row r="99" spans="1:16" ht="15">
      <c r="A99" s="59" t="s">
        <v>6</v>
      </c>
      <c r="B99" s="11"/>
      <c r="C99" s="12">
        <f>+C34+C42+C48+C62+C79</f>
        <v>254297.03278688525</v>
      </c>
      <c r="D99" s="12">
        <f>+D34+D42+D48+D62+D79</f>
        <v>131007</v>
      </c>
      <c r="E99" s="12">
        <f>+E34+E42+E48+E62+E79</f>
        <v>238906</v>
      </c>
      <c r="F99" s="101">
        <f>+F34+F42+F48+F62+F79</f>
        <v>255949.5321142857</v>
      </c>
      <c r="G99" s="104"/>
      <c r="H99" s="104"/>
      <c r="K99" s="117"/>
      <c r="L99" s="117"/>
      <c r="M99" s="117"/>
      <c r="N99" s="117"/>
      <c r="O99" s="117"/>
      <c r="P99" s="117"/>
    </row>
    <row r="100" spans="1:16" ht="15.75" thickBot="1">
      <c r="A100" s="60" t="s">
        <v>7</v>
      </c>
      <c r="B100" s="5"/>
      <c r="C100" s="5">
        <f>+C87+C97</f>
        <v>198663</v>
      </c>
      <c r="D100" s="5">
        <f>+D87+D97</f>
        <v>194727</v>
      </c>
      <c r="E100" s="5">
        <f>+E87+E97</f>
        <v>200053</v>
      </c>
      <c r="F100" s="5">
        <f>+F87+F97</f>
        <v>200772</v>
      </c>
      <c r="G100" s="10"/>
      <c r="K100" s="117"/>
      <c r="L100" s="117"/>
      <c r="M100" s="117"/>
      <c r="N100" s="117"/>
      <c r="O100" s="117"/>
      <c r="P100" s="117"/>
    </row>
    <row r="101" spans="1:16" ht="15">
      <c r="A101" s="61"/>
      <c r="B101" s="8"/>
      <c r="C101" s="8">
        <f>C99-C100</f>
        <v>55634.03278688525</v>
      </c>
      <c r="D101" s="8">
        <f>D99-D100</f>
        <v>-63720</v>
      </c>
      <c r="E101" s="8">
        <f>E99-E100</f>
        <v>38853</v>
      </c>
      <c r="F101" s="76">
        <f>F99-F100</f>
        <v>55177.532114285714</v>
      </c>
      <c r="G101" s="109"/>
      <c r="K101" s="117"/>
      <c r="L101" s="117"/>
      <c r="M101" s="117"/>
      <c r="N101" s="117"/>
      <c r="O101" s="117"/>
      <c r="P101" s="117"/>
    </row>
    <row r="102" spans="1:16" ht="15">
      <c r="A102" s="6"/>
      <c r="C102" s="43"/>
      <c r="F102" s="43"/>
      <c r="G102" s="29"/>
      <c r="H102" s="29"/>
      <c r="I102" s="29"/>
      <c r="J102" s="29"/>
      <c r="K102" s="117"/>
      <c r="L102" s="117"/>
      <c r="M102" s="117"/>
      <c r="N102" s="117"/>
      <c r="O102" s="117"/>
      <c r="P102" s="117"/>
    </row>
    <row r="103" spans="3:16" ht="15">
      <c r="C103" s="43"/>
      <c r="F103" s="43"/>
      <c r="K103" s="117"/>
      <c r="L103" s="117"/>
      <c r="M103" s="117"/>
      <c r="N103" s="117"/>
      <c r="O103" s="117"/>
      <c r="P103" s="117"/>
    </row>
    <row r="104" spans="1:16" ht="15">
      <c r="A104" s="18" t="s">
        <v>8</v>
      </c>
      <c r="B104" s="13"/>
      <c r="C104" s="47"/>
      <c r="D104" s="11"/>
      <c r="E104" s="11"/>
      <c r="F104" s="47"/>
      <c r="K104" s="117"/>
      <c r="L104" s="117"/>
      <c r="M104" s="117"/>
      <c r="N104" s="117"/>
      <c r="O104" s="117"/>
      <c r="P104" s="117"/>
    </row>
    <row r="105" spans="1:16" ht="15">
      <c r="A105" s="18" t="s">
        <v>6</v>
      </c>
      <c r="B105" s="13"/>
      <c r="C105" s="83">
        <f aca="true" t="shared" si="0" ref="C105:F106">+C99</f>
        <v>254297.03278688525</v>
      </c>
      <c r="D105" s="83">
        <f t="shared" si="0"/>
        <v>131007</v>
      </c>
      <c r="E105" s="83">
        <f t="shared" si="0"/>
        <v>238906</v>
      </c>
      <c r="F105" s="83">
        <f t="shared" si="0"/>
        <v>255949.5321142857</v>
      </c>
      <c r="G105" s="97"/>
      <c r="H105" s="97"/>
      <c r="K105" s="117"/>
      <c r="L105" s="117"/>
      <c r="M105" s="117"/>
      <c r="N105" s="117"/>
      <c r="O105" s="117"/>
      <c r="P105" s="117"/>
    </row>
    <row r="106" spans="1:16" ht="15">
      <c r="A106" s="17" t="s">
        <v>7</v>
      </c>
      <c r="B106" s="26"/>
      <c r="C106" s="84">
        <f t="shared" si="0"/>
        <v>198663</v>
      </c>
      <c r="D106" s="84">
        <f t="shared" si="0"/>
        <v>194727</v>
      </c>
      <c r="E106" s="84">
        <f t="shared" si="0"/>
        <v>200053</v>
      </c>
      <c r="F106" s="84">
        <f t="shared" si="0"/>
        <v>200772</v>
      </c>
      <c r="H106" s="97"/>
      <c r="K106" s="117"/>
      <c r="L106" s="117"/>
      <c r="M106" s="117"/>
      <c r="N106" s="117"/>
      <c r="O106" s="117"/>
      <c r="P106" s="117"/>
    </row>
    <row r="107" spans="3:16" ht="15">
      <c r="C107" s="97">
        <f>C106-C105</f>
        <v>-55634.03278688525</v>
      </c>
      <c r="D107" s="97">
        <f>D106-D105</f>
        <v>63720</v>
      </c>
      <c r="E107" s="97">
        <f>E106-E105</f>
        <v>-38853</v>
      </c>
      <c r="F107" s="97">
        <f>F106-F105</f>
        <v>-55177.532114285714</v>
      </c>
      <c r="G107" s="97"/>
      <c r="H107" s="97"/>
      <c r="K107" s="117"/>
      <c r="L107" s="117"/>
      <c r="M107" s="117"/>
      <c r="N107" s="117"/>
      <c r="O107" s="117"/>
      <c r="P107" s="117"/>
    </row>
    <row r="108" spans="1:16" ht="15">
      <c r="A108" s="25"/>
      <c r="K108" s="117"/>
      <c r="L108" s="117"/>
      <c r="M108" s="117"/>
      <c r="N108" s="117"/>
      <c r="O108" s="117"/>
      <c r="P108" s="117"/>
    </row>
    <row r="109" spans="1:16" ht="15">
      <c r="A109" s="25" t="s">
        <v>113</v>
      </c>
      <c r="I109"/>
      <c r="J109"/>
      <c r="K109" s="117"/>
      <c r="L109" s="117"/>
      <c r="M109" s="117"/>
      <c r="N109" s="117"/>
      <c r="O109" s="117"/>
      <c r="P109" s="117"/>
    </row>
    <row r="110" spans="2:16" ht="15">
      <c r="B110" s="89" t="s">
        <v>114</v>
      </c>
      <c r="C110">
        <v>338316</v>
      </c>
      <c r="D110" s="90">
        <v>338316</v>
      </c>
      <c r="E110" s="90">
        <v>338316</v>
      </c>
      <c r="F110" s="42">
        <f>E112</f>
        <v>299463</v>
      </c>
      <c r="I110"/>
      <c r="J110"/>
      <c r="K110" s="117"/>
      <c r="L110" s="117"/>
      <c r="M110" s="117"/>
      <c r="N110" s="117"/>
      <c r="O110" s="117"/>
      <c r="P110" s="117"/>
    </row>
    <row r="111" spans="2:16" ht="15">
      <c r="B111" s="2" t="s">
        <v>126</v>
      </c>
      <c r="C111" s="97">
        <f>C107</f>
        <v>-55634.03278688525</v>
      </c>
      <c r="D111" s="97">
        <f>D107</f>
        <v>63720</v>
      </c>
      <c r="E111" s="97">
        <f>E107</f>
        <v>-38853</v>
      </c>
      <c r="F111" s="118">
        <f>F107</f>
        <v>-55177.532114285714</v>
      </c>
      <c r="I111"/>
      <c r="J111"/>
      <c r="K111" s="117"/>
      <c r="L111" s="117"/>
      <c r="M111" s="117"/>
      <c r="N111" s="117"/>
      <c r="O111" s="117"/>
      <c r="P111" s="117"/>
    </row>
    <row r="112" spans="2:16" ht="15">
      <c r="B112" s="89" t="s">
        <v>115</v>
      </c>
      <c r="C112" s="97">
        <f>C110+C111</f>
        <v>282681.9672131147</v>
      </c>
      <c r="D112" s="97">
        <f>D110+D111</f>
        <v>402036</v>
      </c>
      <c r="E112" s="97">
        <f>E110+E111</f>
        <v>299463</v>
      </c>
      <c r="F112" s="97">
        <f>F110+F111</f>
        <v>244285.4678857143</v>
      </c>
      <c r="I112"/>
      <c r="J112"/>
      <c r="K112" s="117"/>
      <c r="L112" s="117"/>
      <c r="M112" s="117"/>
      <c r="N112" s="117"/>
      <c r="O112" s="117"/>
      <c r="P112" s="117"/>
    </row>
    <row r="113" spans="2:16" ht="15">
      <c r="B113" s="91"/>
      <c r="I113"/>
      <c r="J113"/>
      <c r="K113" s="117"/>
      <c r="L113" s="117"/>
      <c r="M113" s="117"/>
      <c r="N113" s="117"/>
      <c r="O113" s="117"/>
      <c r="P113" s="117"/>
    </row>
    <row r="114" spans="1:16" s="90" customFormat="1" ht="15">
      <c r="A114" s="91"/>
      <c r="B114" s="89" t="s">
        <v>116</v>
      </c>
      <c r="F114" s="42"/>
      <c r="K114" s="117"/>
      <c r="L114" s="117"/>
      <c r="M114" s="117"/>
      <c r="N114" s="117"/>
      <c r="O114" s="117"/>
      <c r="P114" s="117"/>
    </row>
    <row r="115" spans="1:16" ht="15">
      <c r="A115" s="89"/>
      <c r="B115" s="2" t="s">
        <v>119</v>
      </c>
      <c r="C115">
        <v>63574</v>
      </c>
      <c r="D115">
        <f aca="true" t="shared" si="1" ref="D115:E118">C115</f>
        <v>63574</v>
      </c>
      <c r="E115">
        <f t="shared" si="1"/>
        <v>63574</v>
      </c>
      <c r="F115" s="118">
        <f>F105*0.25</f>
        <v>63987.38302857143</v>
      </c>
      <c r="H115" s="97"/>
      <c r="I115"/>
      <c r="J115"/>
      <c r="K115" s="117"/>
      <c r="L115" s="117"/>
      <c r="M115" s="117"/>
      <c r="N115" s="117"/>
      <c r="O115" s="117"/>
      <c r="P115" s="117"/>
    </row>
    <row r="116" spans="2:16" ht="15">
      <c r="B116" s="91" t="s">
        <v>120</v>
      </c>
      <c r="C116">
        <v>31495</v>
      </c>
      <c r="D116" s="90">
        <f t="shared" si="1"/>
        <v>31495</v>
      </c>
      <c r="E116" s="90">
        <f t="shared" si="1"/>
        <v>31495</v>
      </c>
      <c r="F116" s="42">
        <f>E116-3000</f>
        <v>28495</v>
      </c>
      <c r="H116" s="97"/>
      <c r="I116"/>
      <c r="J116"/>
      <c r="K116" s="117"/>
      <c r="L116" s="117"/>
      <c r="M116" s="117"/>
      <c r="N116" s="117"/>
      <c r="O116" s="117"/>
      <c r="P116" s="117"/>
    </row>
    <row r="117" spans="2:16" ht="15">
      <c r="B117" s="91" t="s">
        <v>121</v>
      </c>
      <c r="C117">
        <v>5000</v>
      </c>
      <c r="D117" s="90">
        <f t="shared" si="1"/>
        <v>5000</v>
      </c>
      <c r="E117" s="90">
        <f t="shared" si="1"/>
        <v>5000</v>
      </c>
      <c r="F117" s="42">
        <f>E117</f>
        <v>5000</v>
      </c>
      <c r="H117" s="97"/>
      <c r="I117"/>
      <c r="J117"/>
      <c r="K117" s="117"/>
      <c r="L117" s="117"/>
      <c r="M117" s="117"/>
      <c r="N117" s="117"/>
      <c r="O117" s="117"/>
      <c r="P117" s="117"/>
    </row>
    <row r="118" spans="2:16" ht="15">
      <c r="B118" s="91" t="s">
        <v>122</v>
      </c>
      <c r="C118">
        <v>21000</v>
      </c>
      <c r="D118" s="90">
        <f t="shared" si="1"/>
        <v>21000</v>
      </c>
      <c r="E118" s="90">
        <f t="shared" si="1"/>
        <v>21000</v>
      </c>
      <c r="F118" s="42">
        <f>E118-3000</f>
        <v>18000</v>
      </c>
      <c r="H118" s="97"/>
      <c r="I118"/>
      <c r="J118"/>
      <c r="K118" s="117"/>
      <c r="L118" s="117"/>
      <c r="M118" s="117"/>
      <c r="N118" s="117"/>
      <c r="O118" s="117"/>
      <c r="P118" s="117"/>
    </row>
    <row r="119" spans="2:16" ht="15">
      <c r="B119" s="91" t="s">
        <v>123</v>
      </c>
      <c r="C119">
        <v>0</v>
      </c>
      <c r="D119" s="90">
        <f>E79-D79</f>
        <v>39695</v>
      </c>
      <c r="E119" s="90"/>
      <c r="H119" s="97"/>
      <c r="I119"/>
      <c r="J119"/>
      <c r="K119" s="117"/>
      <c r="L119" s="117"/>
      <c r="M119" s="117"/>
      <c r="N119" s="117"/>
      <c r="O119" s="117"/>
      <c r="P119" s="117"/>
    </row>
    <row r="120" spans="2:16" ht="15">
      <c r="B120" s="91" t="s">
        <v>124</v>
      </c>
      <c r="C120">
        <v>0</v>
      </c>
      <c r="D120" s="90">
        <v>79659</v>
      </c>
      <c r="E120" s="90"/>
      <c r="H120" s="97"/>
      <c r="I120"/>
      <c r="J120"/>
      <c r="K120" s="117"/>
      <c r="L120" s="117"/>
      <c r="M120" s="117"/>
      <c r="N120" s="117"/>
      <c r="O120" s="117"/>
      <c r="P120" s="117"/>
    </row>
    <row r="121" spans="2:16" ht="15">
      <c r="B121" s="91" t="s">
        <v>125</v>
      </c>
      <c r="C121">
        <v>161613</v>
      </c>
      <c r="D121" s="90">
        <f>C121</f>
        <v>161613</v>
      </c>
      <c r="E121" s="97">
        <f>E122-SUM(E115:E120)</f>
        <v>178394</v>
      </c>
      <c r="F121" s="97">
        <f>F122-SUM(F115:F120)</f>
        <v>128803.08485714285</v>
      </c>
      <c r="G121" s="97"/>
      <c r="H121" s="97"/>
      <c r="I121"/>
      <c r="J121"/>
      <c r="K121" s="117"/>
      <c r="L121" s="117"/>
      <c r="M121" s="117"/>
      <c r="N121" s="117"/>
      <c r="O121" s="117"/>
      <c r="P121" s="117"/>
    </row>
    <row r="122" spans="2:16" ht="14.25" customHeight="1">
      <c r="B122" s="91"/>
      <c r="C122">
        <f>SUM(C115:C121)</f>
        <v>282682</v>
      </c>
      <c r="D122" s="90">
        <f>SUM(D115:D121)</f>
        <v>402036</v>
      </c>
      <c r="E122" s="97">
        <f>E112</f>
        <v>299463</v>
      </c>
      <c r="F122" s="97">
        <f>F112</f>
        <v>244285.4678857143</v>
      </c>
      <c r="H122" s="97"/>
      <c r="I122"/>
      <c r="J122"/>
      <c r="K122" s="117"/>
      <c r="L122" s="117"/>
      <c r="M122" s="117"/>
      <c r="N122" s="117"/>
      <c r="O122" s="117"/>
      <c r="P122" s="117"/>
    </row>
    <row r="123" spans="2:16" ht="14.25" customHeight="1">
      <c r="B123" s="2" t="s">
        <v>117</v>
      </c>
      <c r="I123"/>
      <c r="J123"/>
      <c r="K123" s="117"/>
      <c r="L123" s="117"/>
      <c r="M123" s="117"/>
      <c r="N123" s="117"/>
      <c r="O123" s="117"/>
      <c r="P123" s="117"/>
    </row>
    <row r="124" spans="2:16" ht="14.25" customHeight="1">
      <c r="B124" s="2" t="s">
        <v>118</v>
      </c>
      <c r="D124">
        <v>58080</v>
      </c>
      <c r="E124">
        <v>58080</v>
      </c>
      <c r="F124" s="42">
        <v>58080</v>
      </c>
      <c r="I124"/>
      <c r="J124"/>
      <c r="K124" s="117"/>
      <c r="L124" s="117"/>
      <c r="M124" s="117"/>
      <c r="N124" s="117"/>
      <c r="O124" s="117"/>
      <c r="P124" s="117"/>
    </row>
    <row r="125" spans="1:16" ht="14.25" customHeight="1">
      <c r="A125"/>
      <c r="B125" s="91"/>
      <c r="E125" s="93"/>
      <c r="G125" s="93"/>
      <c r="I125"/>
      <c r="J125"/>
      <c r="K125" s="117"/>
      <c r="L125" s="117"/>
      <c r="M125" s="117"/>
      <c r="N125" s="117"/>
      <c r="O125" s="117"/>
      <c r="P125" s="117"/>
    </row>
    <row r="126" spans="1:16" ht="14.25" customHeight="1">
      <c r="A126"/>
      <c r="I126"/>
      <c r="J126"/>
      <c r="K126" s="117"/>
      <c r="L126" s="117"/>
      <c r="M126" s="117"/>
      <c r="N126" s="117"/>
      <c r="O126" s="117"/>
      <c r="P126" s="117"/>
    </row>
    <row r="127" spans="1:16" ht="14.25" customHeight="1">
      <c r="A127"/>
      <c r="I127"/>
      <c r="J127"/>
      <c r="K127" s="117"/>
      <c r="L127" s="117"/>
      <c r="M127" s="117"/>
      <c r="N127" s="117"/>
      <c r="O127" s="117"/>
      <c r="P127" s="117"/>
    </row>
    <row r="128" spans="1:16" ht="14.25" customHeight="1">
      <c r="A128"/>
      <c r="I128"/>
      <c r="J128"/>
      <c r="K128" s="117"/>
      <c r="L128" s="117"/>
      <c r="M128" s="117"/>
      <c r="N128" s="117"/>
      <c r="O128" s="117"/>
      <c r="P128" s="117"/>
    </row>
    <row r="129" spans="1:16" ht="14.25" customHeight="1">
      <c r="A129"/>
      <c r="I129"/>
      <c r="J129"/>
      <c r="K129" s="117"/>
      <c r="L129" s="117"/>
      <c r="M129" s="117"/>
      <c r="N129" s="117"/>
      <c r="O129" s="117"/>
      <c r="P129" s="117"/>
    </row>
    <row r="130" spans="1:16" ht="14.25" customHeight="1">
      <c r="A130"/>
      <c r="I130"/>
      <c r="J130"/>
      <c r="K130" s="117"/>
      <c r="L130" s="117"/>
      <c r="M130" s="117"/>
      <c r="N130" s="117"/>
      <c r="O130" s="117"/>
      <c r="P130" s="117"/>
    </row>
    <row r="131" spans="1:16" ht="14.25" customHeight="1">
      <c r="A131"/>
      <c r="I131"/>
      <c r="J131"/>
      <c r="K131" s="117"/>
      <c r="L131" s="117"/>
      <c r="M131" s="117"/>
      <c r="N131" s="117"/>
      <c r="O131" s="117"/>
      <c r="P131" s="117"/>
    </row>
    <row r="132" spans="1:16" ht="14.25" customHeight="1">
      <c r="A132"/>
      <c r="I132"/>
      <c r="J132"/>
      <c r="K132" s="117"/>
      <c r="L132" s="117"/>
      <c r="M132" s="117"/>
      <c r="N132" s="117"/>
      <c r="O132" s="117"/>
      <c r="P132" s="117"/>
    </row>
    <row r="133" spans="1:16" ht="14.25" customHeight="1">
      <c r="A133"/>
      <c r="I133"/>
      <c r="J133"/>
      <c r="K133" s="117"/>
      <c r="L133" s="117"/>
      <c r="M133" s="117"/>
      <c r="N133" s="117"/>
      <c r="O133" s="117"/>
      <c r="P133" s="117"/>
    </row>
    <row r="134" spans="1:16" ht="14.25" customHeight="1">
      <c r="A134"/>
      <c r="I134"/>
      <c r="J134"/>
      <c r="K134" s="117"/>
      <c r="L134" s="117"/>
      <c r="M134" s="117"/>
      <c r="N134" s="117"/>
      <c r="O134" s="117"/>
      <c r="P134" s="117"/>
    </row>
    <row r="135" spans="1:16" ht="14.25" customHeight="1">
      <c r="A135"/>
      <c r="I135"/>
      <c r="J135"/>
      <c r="K135" s="117"/>
      <c r="L135" s="117"/>
      <c r="M135" s="117"/>
      <c r="N135" s="117"/>
      <c r="O135" s="117"/>
      <c r="P135" s="117"/>
    </row>
    <row r="136" spans="1:16" ht="14.25" customHeight="1">
      <c r="A136"/>
      <c r="I136"/>
      <c r="J136"/>
      <c r="K136" s="117"/>
      <c r="L136" s="117"/>
      <c r="M136" s="117"/>
      <c r="N136" s="117"/>
      <c r="O136" s="117"/>
      <c r="P136" s="117"/>
    </row>
    <row r="137" spans="1:10" ht="14.25" customHeight="1">
      <c r="A137"/>
      <c r="I137"/>
      <c r="J137"/>
    </row>
  </sheetData>
  <sheetProtection/>
  <printOptions gridLines="1" horizontalCentered="1" verticalCentered="1"/>
  <pageMargins left="0.31496062992125984" right="0.31496062992125984" top="0" bottom="0" header="0.31496062992125984" footer="0.31496062992125984"/>
  <pageSetup fitToHeight="5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889"/>
  <sheetViews>
    <sheetView zoomScale="85" zoomScaleNormal="85" workbookViewId="0" topLeftCell="A1">
      <selection activeCell="D17" sqref="D17"/>
    </sheetView>
  </sheetViews>
  <sheetFormatPr defaultColWidth="9.140625" defaultRowHeight="15"/>
  <cols>
    <col min="1" max="1" width="69.7109375" style="0" customWidth="1"/>
    <col min="2" max="2" width="14.421875" style="90" customWidth="1"/>
    <col min="3" max="3" width="12.8515625" style="0" bestFit="1" customWidth="1"/>
    <col min="4" max="4" width="10.57421875" style="0" bestFit="1" customWidth="1"/>
    <col min="5" max="5" width="17.00390625" style="0" customWidth="1"/>
  </cols>
  <sheetData>
    <row r="1" spans="3:138" ht="15">
      <c r="C1" s="69" t="s">
        <v>105</v>
      </c>
      <c r="E1" s="69" t="s">
        <v>60</v>
      </c>
      <c r="F1" s="121" t="s">
        <v>133</v>
      </c>
      <c r="G1" s="121" t="s">
        <v>133</v>
      </c>
      <c r="H1" s="121" t="s">
        <v>133</v>
      </c>
      <c r="I1" s="121" t="s">
        <v>133</v>
      </c>
      <c r="J1" s="121" t="s">
        <v>133</v>
      </c>
      <c r="K1" s="121" t="s">
        <v>133</v>
      </c>
      <c r="L1" s="121" t="s">
        <v>133</v>
      </c>
      <c r="M1" s="121" t="s">
        <v>133</v>
      </c>
      <c r="N1" s="121" t="s">
        <v>133</v>
      </c>
      <c r="O1" s="121" t="s">
        <v>133</v>
      </c>
      <c r="P1" s="121" t="s">
        <v>133</v>
      </c>
      <c r="Q1" s="121" t="s">
        <v>133</v>
      </c>
      <c r="R1" s="121" t="s">
        <v>133</v>
      </c>
      <c r="S1" s="121" t="s">
        <v>133</v>
      </c>
      <c r="T1" s="121" t="s">
        <v>133</v>
      </c>
      <c r="U1" s="121" t="s">
        <v>133</v>
      </c>
      <c r="V1" s="121" t="s">
        <v>133</v>
      </c>
      <c r="W1" s="121" t="s">
        <v>133</v>
      </c>
      <c r="X1" s="121" t="s">
        <v>133</v>
      </c>
      <c r="Y1" s="121" t="s">
        <v>133</v>
      </c>
      <c r="Z1" s="121" t="s">
        <v>133</v>
      </c>
      <c r="AA1" s="121" t="s">
        <v>133</v>
      </c>
      <c r="AB1" s="121" t="s">
        <v>133</v>
      </c>
      <c r="AC1" s="121" t="s">
        <v>133</v>
      </c>
      <c r="AD1" s="121" t="s">
        <v>133</v>
      </c>
      <c r="AE1" s="121" t="s">
        <v>133</v>
      </c>
      <c r="AF1" s="121" t="s">
        <v>133</v>
      </c>
      <c r="AG1" s="121" t="s">
        <v>133</v>
      </c>
      <c r="AH1" s="121" t="s">
        <v>133</v>
      </c>
      <c r="AI1" s="121" t="s">
        <v>133</v>
      </c>
      <c r="AJ1" s="121" t="s">
        <v>133</v>
      </c>
      <c r="AK1" s="121" t="s">
        <v>133</v>
      </c>
      <c r="AL1" s="121" t="s">
        <v>133</v>
      </c>
      <c r="AM1" s="121" t="s">
        <v>133</v>
      </c>
      <c r="AN1" s="121" t="s">
        <v>133</v>
      </c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</row>
    <row r="2" spans="1:138" ht="15">
      <c r="A2" s="8"/>
      <c r="B2" s="8"/>
      <c r="C2" s="8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</row>
    <row r="3" spans="1:138" ht="15">
      <c r="A3" s="31"/>
      <c r="B3" s="31"/>
      <c r="C3" s="8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</row>
    <row r="4" spans="1:138" ht="15">
      <c r="A4" s="31" t="s">
        <v>95</v>
      </c>
      <c r="B4" s="31"/>
      <c r="C4" s="105">
        <f>'Budget Forecast'!F99</f>
        <v>255949.5321142857</v>
      </c>
      <c r="E4" s="105">
        <f>Summary!C20</f>
        <v>254297.03278688525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</row>
    <row r="5" spans="1:138" ht="15">
      <c r="A5" s="31" t="s">
        <v>55</v>
      </c>
      <c r="B5" s="31"/>
      <c r="C5" s="105"/>
      <c r="D5" s="31"/>
      <c r="E5" s="3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</row>
    <row r="6" spans="1:138" ht="15">
      <c r="A6" s="112" t="s">
        <v>80</v>
      </c>
      <c r="B6" s="31">
        <f>+'Budget Forecast'!F87</f>
        <v>21302</v>
      </c>
      <c r="C6" s="105"/>
      <c r="E6" s="31">
        <f>'Budget Forecast'!C87</f>
        <v>20709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</row>
    <row r="7" spans="1:138" ht="15">
      <c r="A7" s="113" t="s">
        <v>96</v>
      </c>
      <c r="B7" s="25">
        <f>+'Budget Forecast'!F90+'Budget Forecast'!F93+'Budget Forecast'!F94+'Budget Forecast'!F95+'Budget Forecast'!F96</f>
        <v>2200</v>
      </c>
      <c r="C7" s="105"/>
      <c r="E7" s="106">
        <v>2200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</row>
    <row r="8" spans="1:138" ht="15">
      <c r="A8" s="25"/>
      <c r="B8" s="25"/>
      <c r="C8" s="105">
        <f>B6+B7</f>
        <v>23502</v>
      </c>
      <c r="E8" s="106">
        <f>+E6+E7</f>
        <v>22909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</row>
    <row r="9" spans="1:138" s="90" customFormat="1" ht="15">
      <c r="A9" s="25" t="s">
        <v>97</v>
      </c>
      <c r="B9" s="25"/>
      <c r="C9" s="105">
        <f>C4-C8</f>
        <v>232447.5321142857</v>
      </c>
      <c r="D9" s="114"/>
      <c r="E9" s="115">
        <f>E4-E8</f>
        <v>231388.03278688525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</row>
    <row r="10" spans="1:138" s="90" customFormat="1" ht="15">
      <c r="A10" s="25"/>
      <c r="B10" s="25"/>
      <c r="C10" s="105"/>
      <c r="E10" s="25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</row>
    <row r="11" spans="1:138" s="90" customFormat="1" ht="15">
      <c r="A11" s="25" t="s">
        <v>134</v>
      </c>
      <c r="B11" s="25"/>
      <c r="C11" s="105">
        <f>'Budget Forecast'!F107</f>
        <v>-55177.532114285714</v>
      </c>
      <c r="E11" s="120">
        <f>'Budget Forecast'!C107</f>
        <v>-55634.03278688525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</row>
    <row r="12" spans="1:138" ht="15">
      <c r="A12" s="25"/>
      <c r="B12" s="25"/>
      <c r="C12" s="105"/>
      <c r="E12" s="25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</row>
    <row r="13" spans="1:138" ht="15">
      <c r="A13" s="25" t="s">
        <v>98</v>
      </c>
      <c r="B13" s="25"/>
      <c r="C13" s="105">
        <f>C9+C11</f>
        <v>177270</v>
      </c>
      <c r="D13" s="111"/>
      <c r="E13" s="80">
        <f>E9+E11</f>
        <v>175754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</row>
    <row r="14" spans="1:138" ht="15">
      <c r="A14" s="25"/>
      <c r="B14" s="25"/>
      <c r="C14" s="105"/>
      <c r="E14" s="25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</row>
    <row r="15" spans="1:138" ht="15">
      <c r="A15" s="25" t="s">
        <v>99</v>
      </c>
      <c r="B15" s="25"/>
      <c r="C15" s="125">
        <v>5763</v>
      </c>
      <c r="D15" s="93"/>
      <c r="E15" s="81">
        <v>6161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</row>
    <row r="16" spans="1:138" ht="15">
      <c r="A16" s="25"/>
      <c r="B16" s="25"/>
      <c r="C16" s="105"/>
      <c r="E16" s="25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</row>
    <row r="17" spans="1:138" ht="15">
      <c r="A17" s="25" t="s">
        <v>132</v>
      </c>
      <c r="B17" s="25"/>
      <c r="C17" s="105">
        <f>C13-C15</f>
        <v>171507</v>
      </c>
      <c r="D17" s="82"/>
      <c r="E17" s="115">
        <f>E13-E15</f>
        <v>169593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</row>
    <row r="18" spans="1:138" ht="15">
      <c r="A18" s="25"/>
      <c r="B18" s="25"/>
      <c r="C18" s="105"/>
      <c r="E18" s="25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</row>
    <row r="19" spans="1:138" ht="15">
      <c r="A19" s="25" t="s">
        <v>53</v>
      </c>
      <c r="B19" s="25"/>
      <c r="C19" s="25">
        <v>6528.63</v>
      </c>
      <c r="E19" s="25">
        <v>6455.77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</row>
    <row r="20" spans="1:138" ht="15">
      <c r="A20" s="25"/>
      <c r="B20" s="25"/>
      <c r="E20" s="25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</row>
    <row r="21" spans="1:138" ht="15">
      <c r="A21" s="25" t="s">
        <v>59</v>
      </c>
      <c r="B21" s="25"/>
      <c r="C21" s="123">
        <f>C17/C19</f>
        <v>26.269983135818695</v>
      </c>
      <c r="E21" s="123">
        <f>E17/E19</f>
        <v>26.269987933275193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</row>
    <row r="22" spans="1:138" ht="15">
      <c r="A22" s="25" t="s">
        <v>58</v>
      </c>
      <c r="B22" s="25"/>
      <c r="C22" s="27"/>
      <c r="E22" s="25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</row>
    <row r="23" spans="1:138" ht="15">
      <c r="A23" s="25"/>
      <c r="B23" s="25"/>
      <c r="E23" s="25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</row>
    <row r="24" spans="1:138" ht="15">
      <c r="A24" s="25" t="s">
        <v>81</v>
      </c>
      <c r="B24" s="25"/>
      <c r="C24" s="123">
        <f>+E24</f>
        <v>26.269987933275193</v>
      </c>
      <c r="E24" s="123">
        <f>E21</f>
        <v>26.269987933275193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</row>
    <row r="25" spans="1:138" ht="15">
      <c r="A25" s="25" t="s">
        <v>131</v>
      </c>
      <c r="B25" s="25"/>
      <c r="C25" s="123">
        <f>C21</f>
        <v>26.269983135818695</v>
      </c>
      <c r="E25" s="123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</row>
    <row r="26" spans="1:138" ht="15">
      <c r="A26" s="25"/>
      <c r="B26" s="25"/>
      <c r="C26" s="123">
        <f>+C25-C24</f>
        <v>-4.797456497840358E-06</v>
      </c>
      <c r="E26" s="25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</row>
    <row r="27" spans="1:138" ht="15">
      <c r="A27" s="28" t="s">
        <v>56</v>
      </c>
      <c r="B27" s="28"/>
      <c r="C27" s="124">
        <f>+C26/C24</f>
        <v>-1.826211915295021E-07</v>
      </c>
      <c r="E27" s="25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</row>
    <row r="28" spans="1:138" ht="15">
      <c r="A28" s="25"/>
      <c r="B28" s="25"/>
      <c r="C28" s="68"/>
      <c r="E28" s="25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</row>
    <row r="29" spans="1:138" ht="15">
      <c r="A29" s="25" t="s">
        <v>57</v>
      </c>
      <c r="B29" s="25"/>
      <c r="C29" s="122">
        <f>+C25*C19</f>
        <v>171507</v>
      </c>
      <c r="E29" s="25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</row>
    <row r="30" spans="1:138" ht="15">
      <c r="A30" s="71"/>
      <c r="B30" s="71"/>
      <c r="C30" s="7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</row>
    <row r="31" spans="1:138" ht="15">
      <c r="A31" s="25"/>
      <c r="B31" s="25"/>
      <c r="C31" s="8"/>
      <c r="E31" s="85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</row>
    <row r="32" spans="1:138" ht="15">
      <c r="A32" s="25"/>
      <c r="B32" s="25"/>
      <c r="C32" s="73"/>
      <c r="E32" s="85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</row>
    <row r="33" spans="1:138" ht="15">
      <c r="A33" s="25"/>
      <c r="B33" s="25"/>
      <c r="C33" s="8"/>
      <c r="E33" s="5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</row>
    <row r="34" spans="1:138" ht="15">
      <c r="A34" s="25"/>
      <c r="B34" s="25"/>
      <c r="C34" s="74"/>
      <c r="E34" s="86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</row>
    <row r="35" spans="1:138" ht="15">
      <c r="A35" s="25"/>
      <c r="B35" s="25"/>
      <c r="C35" s="74"/>
      <c r="E35" s="3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</row>
    <row r="36" spans="1:138" ht="15">
      <c r="A36" s="25"/>
      <c r="B36" s="25"/>
      <c r="C36" s="74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</row>
    <row r="37" spans="1:138" ht="15">
      <c r="A37" s="28"/>
      <c r="B37" s="28"/>
      <c r="C37" s="75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</row>
    <row r="38" spans="1:138" ht="15">
      <c r="A38" s="31"/>
      <c r="B38" s="31"/>
      <c r="C38" s="76"/>
      <c r="D38" s="5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</row>
    <row r="39" spans="1:138" ht="15">
      <c r="A39" s="25"/>
      <c r="B39" s="25"/>
      <c r="C39" s="8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</row>
    <row r="40" spans="1:138" ht="15">
      <c r="A40" s="31"/>
      <c r="B40" s="31"/>
      <c r="C40" s="7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</row>
    <row r="41" spans="1:138" ht="15">
      <c r="A41" s="8"/>
      <c r="B41" s="8"/>
      <c r="C41" s="77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</row>
    <row r="42" spans="1:138" ht="15">
      <c r="A42" s="78"/>
      <c r="B42" s="78"/>
      <c r="C42" s="79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</row>
    <row r="43" spans="1:23" ht="15">
      <c r="A43" s="25"/>
      <c r="B43" s="25"/>
      <c r="C43" s="7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5">
      <c r="A44" s="25"/>
      <c r="B44" s="25"/>
      <c r="C44" s="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25"/>
      <c r="B45" s="25"/>
      <c r="C45" s="74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25"/>
      <c r="B46" s="25"/>
      <c r="C46" s="74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25"/>
      <c r="B47" s="25"/>
      <c r="C47" s="74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>
      <c r="A48" s="28"/>
      <c r="B48" s="28"/>
      <c r="C48" s="75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31"/>
      <c r="B49" s="31"/>
      <c r="C49" s="7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25"/>
      <c r="B50" s="25"/>
      <c r="C50" s="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31"/>
      <c r="B51" s="31"/>
      <c r="C51" s="76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6:23" ht="15"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6:23" ht="15"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6:23" ht="15"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6:23" ht="15"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6:23" ht="15"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6:23" ht="15"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6:23" ht="15"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6:23" ht="15"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6:23" ht="15"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6:23" ht="15"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6:23" ht="15"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6:23" ht="15"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6:23" ht="15"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6:23" ht="15"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6:23" ht="15"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6:23" ht="15"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6:23" ht="15"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6:23" ht="15"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6:23" ht="15"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6:23" ht="15"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6:23" ht="15"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6:23" ht="15"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6:23" ht="15"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6:23" ht="15"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6:23" ht="15"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6:23" ht="15"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6:23" ht="15"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6:23" ht="15"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6:23" ht="15"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6:23" ht="15"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6:23" ht="15"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6:23" ht="15"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6:23" ht="15"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6:23" ht="15"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6:23" ht="15"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6:23" ht="15"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6:23" ht="15"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6:23" ht="15"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6:23" ht="15"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6:23" ht="15"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6:23" ht="15"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6:23" ht="15"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6:23" ht="15"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6:23" ht="15"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6:23" ht="15"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6:23" ht="15"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6:23" ht="15"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6:23" ht="15"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6:23" ht="15"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6:23" ht="15"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6:23" ht="15"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6:23" ht="15"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6:23" ht="15"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6:23" ht="15"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6:23" ht="15"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6:23" ht="15"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6:23" ht="15"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6:23" ht="15"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6:23" ht="15"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6:23" ht="15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6:23" ht="15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6:23" ht="15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6:23" ht="15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6:23" ht="15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6:23" ht="15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6:23" ht="15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6:23" ht="15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6:23" ht="15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6:23" ht="15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6:23" ht="15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6:23" ht="15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6:23" ht="15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6:23" ht="15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6:23" ht="15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6:23" ht="15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6:23" ht="15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6:23" ht="15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6:23" ht="15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6:23" ht="15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6:23" ht="15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6:23" ht="15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6:23" ht="15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6:23" ht="15"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6:23" ht="15"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6:23" ht="15"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6:23" ht="15"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6:23" ht="15"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6:23" ht="15"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6:23" ht="15"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6:23" ht="15"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6:23" ht="15"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6:23" ht="15"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6:23" ht="15"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6:23" ht="15"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6:23" ht="15"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6:23" ht="15"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6:23" ht="15"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6:23" ht="15"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6:23" ht="15"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6:23" ht="15"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6:23" ht="15"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6:23" ht="15"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6:23" ht="15"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6:23" ht="15"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6:23" ht="15"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6:23" ht="15"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6:23" ht="15"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6:23" ht="15"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6:23" ht="15"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6:23" ht="15"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6:23" ht="15"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6:23" ht="15"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6:23" ht="15"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6:23" ht="15"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6:23" ht="15"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6:23" ht="15"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6:23" ht="15"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6:23" ht="15"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6:23" ht="15"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6:23" ht="15"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  <row r="172" spans="6:23" ht="15"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</row>
    <row r="173" spans="6:23" ht="15"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</row>
    <row r="174" spans="6:23" ht="15"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</row>
    <row r="175" spans="6:23" ht="15"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</row>
    <row r="176" spans="6:23" ht="15"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</row>
    <row r="177" spans="6:23" ht="15"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</row>
    <row r="178" spans="6:23" ht="15"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</row>
    <row r="179" spans="6:23" ht="15"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</row>
    <row r="180" spans="6:23" ht="15"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</row>
    <row r="181" spans="6:23" ht="15"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</row>
    <row r="182" spans="6:23" ht="15"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</row>
    <row r="183" spans="6:23" ht="15"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</row>
    <row r="184" spans="6:23" ht="15"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</row>
    <row r="185" spans="6:23" ht="15"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</row>
    <row r="186" spans="6:23" ht="15"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</row>
    <row r="187" spans="6:23" ht="15"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</row>
    <row r="188" spans="6:23" ht="15"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</row>
    <row r="189" spans="6:23" ht="15"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</row>
    <row r="190" spans="6:23" ht="15"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</row>
    <row r="191" spans="6:23" ht="15"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</row>
    <row r="192" spans="6:23" ht="15"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</row>
    <row r="193" spans="6:23" ht="15"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</row>
    <row r="194" spans="6:23" ht="15"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</row>
    <row r="195" spans="6:23" ht="15"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</row>
    <row r="196" spans="6:23" ht="15"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</row>
    <row r="197" spans="6:23" ht="15"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</row>
    <row r="198" spans="6:23" ht="15"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6:23" ht="15"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</row>
    <row r="200" spans="6:23" ht="15"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</row>
    <row r="201" spans="6:23" ht="15"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</row>
    <row r="202" spans="6:23" ht="15"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</row>
    <row r="203" spans="6:23" ht="15"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</row>
    <row r="204" spans="6:23" ht="15"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</row>
    <row r="205" spans="6:23" ht="15"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</row>
    <row r="206" spans="6:23" ht="15"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</row>
    <row r="207" spans="6:23" ht="15"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</row>
    <row r="208" spans="6:23" ht="15"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</row>
    <row r="209" spans="6:23" ht="15"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</row>
    <row r="210" spans="6:23" ht="15"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</row>
    <row r="211" spans="6:23" ht="15"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</row>
    <row r="212" spans="6:23" ht="15"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</row>
    <row r="213" spans="6:23" ht="15"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</row>
    <row r="214" spans="6:23" ht="15"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</row>
    <row r="215" spans="6:23" ht="15"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</row>
    <row r="216" spans="6:23" ht="15"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6:23" ht="15"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</row>
    <row r="218" spans="6:23" ht="15"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</row>
    <row r="219" spans="6:23" ht="15"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</row>
    <row r="220" spans="6:23" ht="15"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</row>
    <row r="221" spans="6:23" ht="15"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</row>
    <row r="222" spans="6:23" ht="15"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</row>
    <row r="223" spans="6:23" ht="15"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</row>
    <row r="224" spans="6:23" ht="15"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</row>
    <row r="225" spans="6:23" ht="15"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</row>
    <row r="226" spans="6:23" ht="15"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</row>
    <row r="227" spans="6:23" ht="15"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</row>
    <row r="228" spans="6:23" ht="15"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</row>
    <row r="229" spans="6:23" ht="15"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</row>
    <row r="230" spans="6:23" ht="15"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</row>
    <row r="231" spans="6:23" ht="15"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</row>
    <row r="232" spans="6:23" ht="15"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</row>
    <row r="233" spans="6:23" ht="15"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</row>
    <row r="234" spans="6:23" ht="15"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</row>
    <row r="235" spans="6:23" ht="15"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</row>
    <row r="236" spans="6:23" ht="15"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</row>
    <row r="237" spans="6:23" ht="15"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</row>
    <row r="238" spans="6:23" ht="15"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</row>
    <row r="239" spans="6:23" ht="15"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</row>
    <row r="240" spans="6:23" ht="15"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</row>
    <row r="241" spans="6:23" ht="15"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</row>
    <row r="242" spans="6:23" ht="15"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</row>
    <row r="243" spans="6:23" ht="15"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</row>
    <row r="244" spans="6:23" ht="15"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</row>
    <row r="245" spans="6:23" ht="15"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</row>
    <row r="246" spans="6:23" ht="15"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</row>
    <row r="247" spans="6:23" ht="15"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</row>
    <row r="248" spans="6:23" ht="15"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</row>
    <row r="249" spans="6:23" ht="15"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</row>
    <row r="250" spans="6:23" ht="15"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</row>
    <row r="251" spans="6:23" ht="15"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</row>
    <row r="252" spans="6:23" ht="15"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6:23" ht="15"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</row>
    <row r="254" spans="6:23" ht="15"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</row>
    <row r="255" spans="6:23" ht="15"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</row>
    <row r="256" spans="6:23" ht="15"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</row>
    <row r="257" spans="6:23" ht="15"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</row>
    <row r="258" spans="6:23" ht="15"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</row>
    <row r="259" spans="6:23" ht="15"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</row>
    <row r="260" spans="6:23" ht="15"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</row>
    <row r="261" spans="6:23" ht="15"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</row>
    <row r="262" spans="6:23" ht="15"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</row>
    <row r="263" spans="6:23" ht="15"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</row>
    <row r="264" spans="6:23" ht="15"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</row>
    <row r="265" spans="6:23" ht="15"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</row>
    <row r="266" spans="6:23" ht="15"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</row>
    <row r="267" spans="6:23" ht="15"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</row>
    <row r="268" spans="6:23" ht="15"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</row>
    <row r="269" spans="6:23" ht="15"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</row>
    <row r="270" spans="6:23" ht="15"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</row>
    <row r="271" spans="6:23" ht="15"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</row>
    <row r="272" spans="6:23" ht="15"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</row>
    <row r="273" spans="6:23" ht="15"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</row>
    <row r="274" spans="6:23" ht="15"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</row>
    <row r="275" spans="6:23" ht="15"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</row>
    <row r="276" spans="6:23" ht="15"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</row>
    <row r="277" spans="6:23" ht="15"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</row>
    <row r="278" spans="6:23" ht="15"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</row>
    <row r="279" spans="6:23" ht="15"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</row>
    <row r="280" spans="6:23" ht="15"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</row>
    <row r="281" spans="6:23" ht="15"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</row>
    <row r="282" spans="6:23" ht="15"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</row>
    <row r="283" spans="6:23" ht="15"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</row>
    <row r="284" spans="6:23" ht="15"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</row>
    <row r="285" spans="6:23" ht="15"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</row>
    <row r="286" spans="6:23" ht="15"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</row>
    <row r="287" spans="6:23" ht="15"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</row>
    <row r="288" spans="6:23" ht="15"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</row>
    <row r="289" spans="6:23" ht="15"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</row>
    <row r="290" spans="6:23" ht="15"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</row>
    <row r="291" spans="6:23" ht="15"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</row>
    <row r="292" spans="6:23" ht="15"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</row>
    <row r="293" spans="6:23" ht="15"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</row>
    <row r="294" spans="6:23" ht="15"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</row>
    <row r="295" spans="6:23" ht="15"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</row>
    <row r="296" spans="6:23" ht="15"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</row>
    <row r="297" spans="6:23" ht="15"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</row>
    <row r="298" spans="6:23" ht="15"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</row>
    <row r="299" spans="6:23" ht="15"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</row>
    <row r="300" spans="6:23" ht="15"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</row>
    <row r="301" spans="6:23" ht="15"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</row>
    <row r="302" spans="6:23" ht="15"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</row>
    <row r="303" spans="6:23" ht="15"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</row>
    <row r="304" spans="6:23" ht="15"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</row>
    <row r="305" spans="6:23" ht="15"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</row>
    <row r="306" spans="6:23" ht="15"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</row>
    <row r="307" spans="6:23" ht="15"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</row>
    <row r="308" spans="6:23" ht="15"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</row>
    <row r="309" spans="6:23" ht="15"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</row>
    <row r="310" spans="6:23" ht="15"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</row>
    <row r="311" spans="6:23" ht="15"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</row>
    <row r="312" spans="6:23" ht="15"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</row>
    <row r="313" spans="6:23" ht="15"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</row>
    <row r="314" spans="6:23" ht="15"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</row>
    <row r="315" spans="6:23" ht="15"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</row>
    <row r="316" spans="6:23" ht="15"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</row>
    <row r="317" spans="6:23" ht="15"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</row>
    <row r="318" spans="6:23" ht="15"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</row>
    <row r="319" spans="6:23" ht="15"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</row>
    <row r="320" spans="6:23" ht="15"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</row>
    <row r="321" spans="6:23" ht="15"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</row>
    <row r="322" spans="6:23" ht="15"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</row>
    <row r="323" spans="6:23" ht="15"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</row>
    <row r="324" spans="6:23" ht="15"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6:23" ht="15"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</row>
    <row r="326" spans="6:23" ht="15"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</row>
    <row r="327" spans="6:23" ht="15"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</row>
    <row r="328" spans="6:23" ht="15"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</row>
    <row r="329" spans="6:23" ht="15"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</row>
    <row r="330" spans="6:23" ht="15"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</row>
    <row r="331" spans="6:23" ht="15"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</row>
    <row r="332" spans="6:23" ht="15"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</row>
    <row r="333" spans="6:23" ht="15"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</row>
    <row r="334" spans="6:23" ht="15"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</row>
    <row r="335" spans="6:23" ht="15"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</row>
    <row r="336" spans="6:23" ht="15"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</row>
    <row r="337" spans="6:23" ht="15"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6:23" ht="15"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6:23" ht="15"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6:23" ht="15"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6:23" ht="15"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6:23" ht="15"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6:23" ht="15"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6:23" ht="15"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6:23" ht="15"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6:23" ht="15"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6:23" ht="15"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6:23" ht="15"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6:23" ht="15"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6:23" ht="15"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6:23" ht="15"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</row>
    <row r="352" spans="6:23" ht="15"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</row>
    <row r="353" spans="6:23" ht="15"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</row>
    <row r="354" spans="6:23" ht="15"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6:23" ht="15"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6:23" ht="15"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6:23" ht="15"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6:23" ht="15"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</row>
    <row r="359" spans="6:23" ht="15"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</row>
    <row r="360" spans="6:23" ht="15"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</row>
    <row r="361" spans="6:23" ht="15"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</row>
    <row r="362" spans="6:23" ht="15"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</row>
    <row r="363" spans="6:23" ht="15"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</row>
    <row r="364" spans="6:23" ht="15"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</row>
    <row r="365" spans="6:23" ht="15"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</row>
    <row r="366" spans="6:23" ht="15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</row>
    <row r="367" spans="6:23" ht="15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</row>
    <row r="368" spans="6:23" ht="15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</row>
    <row r="369" spans="6:23" ht="15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</row>
    <row r="370" spans="6:23" ht="15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</row>
    <row r="371" spans="6:23" ht="15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</row>
    <row r="372" spans="6:23" ht="15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</row>
    <row r="373" spans="6:23" ht="15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</row>
    <row r="374" spans="6:23" ht="15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</row>
    <row r="375" spans="6:23" ht="15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</row>
    <row r="376" spans="6:23" ht="15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</row>
    <row r="377" spans="6:23" ht="15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</row>
    <row r="378" spans="6:23" ht="15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</row>
    <row r="379" spans="6:23" ht="15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</row>
    <row r="380" spans="6:23" ht="15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</row>
    <row r="381" spans="6:23" ht="15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</row>
    <row r="382" spans="6:23" ht="15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</row>
    <row r="383" spans="6:23" ht="15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</row>
    <row r="384" spans="6:23" ht="15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</row>
    <row r="385" spans="6:23" ht="15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</row>
    <row r="386" spans="6:23" ht="15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</row>
    <row r="387" spans="6:23" ht="15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</row>
    <row r="388" spans="6:23" ht="15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</row>
    <row r="389" spans="6:23" ht="15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</row>
    <row r="390" spans="6:23" ht="15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</row>
    <row r="391" spans="6:23" ht="15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</row>
    <row r="392" spans="6:23" ht="15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</row>
    <row r="393" spans="6:23" ht="15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</row>
    <row r="394" spans="6:23" ht="15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</row>
    <row r="395" spans="6:23" ht="15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</row>
    <row r="396" spans="6:23" ht="15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</row>
    <row r="397" spans="6:23" ht="15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</row>
    <row r="398" spans="6:23" ht="15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</row>
    <row r="399" spans="6:23" ht="15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</row>
    <row r="400" spans="6:23" ht="15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</row>
    <row r="401" spans="6:23" ht="15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</row>
    <row r="402" spans="6:23" ht="15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</row>
    <row r="403" spans="6:23" ht="15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</row>
    <row r="404" spans="6:23" ht="15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</row>
    <row r="405" spans="6:23" ht="15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</row>
    <row r="406" spans="6:23" ht="15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</row>
    <row r="407" spans="6:23" ht="15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</row>
    <row r="408" spans="6:23" ht="15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</row>
    <row r="409" spans="6:23" ht="15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</row>
    <row r="410" spans="6:23" ht="15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</row>
    <row r="411" spans="6:23" ht="15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</row>
    <row r="412" spans="6:23" ht="15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</row>
    <row r="413" spans="6:23" ht="15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</row>
    <row r="414" spans="6:23" ht="15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</row>
    <row r="415" spans="6:23" ht="15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</row>
    <row r="416" spans="6:23" ht="15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</row>
    <row r="417" spans="6:23" ht="15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</row>
    <row r="418" spans="6:23" ht="15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</row>
    <row r="419" spans="6:23" ht="15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</row>
    <row r="420" spans="6:23" ht="15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</row>
    <row r="421" spans="6:23" ht="15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</row>
    <row r="422" spans="6:23" ht="15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</row>
    <row r="423" spans="6:23" ht="15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</row>
    <row r="424" spans="6:23" ht="15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</row>
    <row r="425" spans="6:23" ht="15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</row>
    <row r="426" spans="6:23" ht="15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</row>
    <row r="427" spans="6:23" ht="15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</row>
    <row r="428" spans="6:23" ht="15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</row>
    <row r="429" spans="6:23" ht="15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</row>
    <row r="430" spans="6:23" ht="15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</row>
    <row r="431" spans="6:23" ht="15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</row>
    <row r="432" spans="6:23" ht="15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</row>
    <row r="433" spans="6:23" ht="15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</row>
    <row r="434" spans="6:23" ht="15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</row>
    <row r="435" spans="6:23" ht="15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</row>
    <row r="436" spans="6:23" ht="15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</row>
    <row r="437" spans="6:23" ht="15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</row>
    <row r="438" spans="6:23" ht="15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</row>
    <row r="439" spans="6:23" ht="15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</row>
    <row r="440" spans="6:23" ht="15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</row>
    <row r="441" spans="6:23" ht="15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</row>
    <row r="442" spans="6:23" ht="15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</row>
    <row r="443" spans="6:23" ht="15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</row>
    <row r="444" spans="6:23" ht="15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</row>
    <row r="445" spans="6:23" ht="15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</row>
    <row r="446" spans="6:23" ht="15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</row>
    <row r="447" spans="6:23" ht="15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</row>
    <row r="448" spans="6:23" ht="15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</row>
    <row r="449" spans="6:23" ht="15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</row>
    <row r="450" spans="6:23" ht="15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</row>
    <row r="451" spans="6:23" ht="15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</row>
    <row r="452" spans="6:23" ht="15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</row>
    <row r="453" spans="6:23" ht="15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</row>
    <row r="454" spans="6:23" ht="15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</row>
    <row r="455" spans="6:23" ht="15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</row>
    <row r="456" spans="6:23" ht="15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</row>
    <row r="457" spans="6:23" ht="15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</row>
    <row r="458" spans="6:23" ht="15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</row>
    <row r="459" spans="6:23" ht="15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</row>
    <row r="460" spans="6:23" ht="15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</row>
    <row r="461" spans="6:23" ht="15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</row>
    <row r="462" spans="6:23" ht="15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</row>
    <row r="463" spans="6:23" ht="15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</row>
    <row r="464" spans="6:23" ht="15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</row>
    <row r="465" spans="6:23" ht="15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</row>
    <row r="466" spans="6:23" ht="15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</row>
    <row r="467" spans="6:23" ht="15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</row>
    <row r="468" spans="6:23" ht="15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</row>
    <row r="469" spans="6:23" ht="15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</row>
    <row r="470" spans="6:23" ht="15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</row>
    <row r="471" spans="6:23" ht="15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</row>
    <row r="472" spans="6:23" ht="15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</row>
    <row r="473" spans="6:23" ht="15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</row>
    <row r="474" spans="6:23" ht="15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</row>
    <row r="475" spans="6:23" ht="15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</row>
    <row r="476" spans="6:23" ht="15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</row>
    <row r="477" spans="6:23" ht="15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</row>
    <row r="478" spans="6:23" ht="15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</row>
    <row r="479" spans="6:23" ht="15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</row>
    <row r="480" spans="6:23" ht="15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</row>
    <row r="481" spans="6:23" ht="15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</row>
    <row r="482" spans="6:23" ht="15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</row>
    <row r="483" spans="6:23" ht="15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</row>
    <row r="484" spans="6:23" ht="15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</row>
    <row r="485" spans="6:23" ht="15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</row>
    <row r="486" spans="6:23" ht="15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</row>
    <row r="487" spans="6:23" ht="15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</row>
    <row r="488" spans="6:23" ht="15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6:23" ht="15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</row>
    <row r="490" spans="6:23" ht="15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</row>
    <row r="491" spans="6:23" ht="15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</row>
    <row r="492" spans="6:23" ht="15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</row>
    <row r="493" spans="6:23" ht="15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</row>
    <row r="494" spans="6:23" ht="15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</row>
    <row r="495" spans="6:23" ht="15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</row>
    <row r="496" spans="6:23" ht="15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</row>
    <row r="497" spans="6:23" ht="15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</row>
    <row r="498" spans="6:23" ht="15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</row>
    <row r="499" spans="6:23" ht="15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</row>
    <row r="500" spans="6:23" ht="15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</row>
    <row r="501" spans="6:23" ht="15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</row>
    <row r="502" spans="6:23" ht="15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</row>
    <row r="503" spans="6:23" ht="15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</row>
    <row r="504" spans="6:23" ht="15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</row>
    <row r="505" spans="6:23" ht="15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</row>
    <row r="506" spans="6:23" ht="15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</row>
    <row r="507" spans="6:23" ht="15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</row>
    <row r="508" spans="6:23" ht="15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</row>
    <row r="509" spans="6:23" ht="15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</row>
    <row r="510" spans="6:23" ht="15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</row>
    <row r="511" spans="6:23" ht="15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</row>
    <row r="512" spans="6:23" ht="15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</row>
    <row r="513" spans="6:23" ht="15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</row>
    <row r="514" spans="6:23" ht="15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</row>
    <row r="515" spans="6:23" ht="15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</row>
    <row r="516" spans="6:23" ht="15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</row>
    <row r="517" spans="6:23" ht="15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</row>
    <row r="518" spans="6:23" ht="15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</row>
    <row r="519" spans="6:23" ht="15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</row>
    <row r="520" spans="6:23" ht="15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</row>
    <row r="521" spans="6:23" ht="15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</row>
    <row r="522" spans="6:23" ht="15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</row>
    <row r="523" spans="6:23" ht="15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</row>
    <row r="524" spans="6:23" ht="15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</row>
    <row r="525" spans="6:23" ht="15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</row>
    <row r="526" spans="6:23" ht="15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</row>
    <row r="527" spans="6:23" ht="15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</row>
    <row r="528" spans="6:23" ht="15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</row>
    <row r="529" spans="6:23" ht="15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</row>
    <row r="530" spans="6:23" ht="15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</row>
    <row r="531" spans="6:23" ht="15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</row>
    <row r="532" spans="6:23" ht="15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</row>
    <row r="533" spans="6:23" ht="15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</row>
    <row r="534" spans="6:23" ht="15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</row>
    <row r="535" spans="6:23" ht="15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</row>
    <row r="536" spans="6:23" ht="15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</row>
    <row r="537" spans="6:23" ht="15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</row>
    <row r="538" spans="6:23" ht="15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</row>
    <row r="539" spans="6:23" ht="15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</row>
    <row r="540" spans="6:23" ht="15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</row>
    <row r="541" spans="6:23" ht="15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</row>
    <row r="542" spans="6:23" ht="15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</row>
    <row r="543" spans="6:23" ht="15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</row>
    <row r="544" spans="6:23" ht="15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</row>
    <row r="545" spans="6:23" ht="15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</row>
    <row r="546" spans="6:23" ht="15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</row>
    <row r="547" spans="6:23" ht="15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</row>
    <row r="548" spans="6:23" ht="15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</row>
    <row r="549" spans="6:23" ht="15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</row>
    <row r="550" spans="6:23" ht="15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</row>
    <row r="551" spans="6:23" ht="15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</row>
    <row r="552" spans="6:23" ht="15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</row>
    <row r="553" spans="6:23" ht="15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</row>
    <row r="554" spans="6:23" ht="15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</row>
    <row r="555" spans="6:23" ht="15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</row>
    <row r="556" spans="6:23" ht="15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</row>
    <row r="557" spans="6:23" ht="15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</row>
    <row r="558" spans="6:23" ht="15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6:23" ht="15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</row>
    <row r="560" spans="6:23" ht="15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</row>
    <row r="561" spans="6:23" ht="15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</row>
    <row r="562" spans="6:23" ht="15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</row>
    <row r="563" spans="6:23" ht="15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</row>
    <row r="564" spans="6:23" ht="15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</row>
    <row r="565" spans="6:23" ht="15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</row>
    <row r="566" spans="6:23" ht="15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</row>
    <row r="567" spans="6:23" ht="15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</row>
    <row r="568" spans="6:23" ht="15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</row>
    <row r="569" spans="6:23" ht="15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</row>
    <row r="570" spans="6:23" ht="15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</row>
    <row r="571" spans="6:23" ht="15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</row>
    <row r="572" spans="6:23" ht="15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</row>
    <row r="573" spans="6:23" ht="15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</row>
    <row r="574" spans="6:23" ht="15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</row>
    <row r="575" spans="6:23" ht="15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</row>
    <row r="576" spans="6:23" ht="15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</row>
    <row r="577" spans="6:23" ht="15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</row>
    <row r="578" spans="6:23" ht="15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</row>
    <row r="579" spans="6:23" ht="15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</row>
    <row r="580" spans="6:23" ht="15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</row>
    <row r="581" spans="6:23" ht="15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</row>
    <row r="582" spans="6:23" ht="15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</row>
    <row r="583" spans="6:23" ht="15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</row>
    <row r="584" spans="6:23" ht="15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</row>
    <row r="585" spans="6:23" ht="15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</row>
    <row r="586" spans="6:23" ht="15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</row>
    <row r="587" spans="6:23" ht="15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</row>
    <row r="588" spans="6:23" ht="15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</row>
    <row r="589" spans="6:23" ht="15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</row>
    <row r="590" spans="6:23" ht="15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</row>
    <row r="591" spans="6:23" ht="15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</row>
    <row r="592" spans="6:23" ht="15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</row>
    <row r="593" spans="6:23" ht="15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</row>
    <row r="594" spans="6:23" ht="15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6:23" ht="15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</row>
    <row r="596" spans="6:23" ht="15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</row>
    <row r="597" spans="6:23" ht="15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</row>
    <row r="598" spans="6:23" ht="15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</row>
    <row r="599" spans="6:23" ht="15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</row>
    <row r="600" spans="6:23" ht="15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</row>
    <row r="601" spans="6:23" ht="15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</row>
    <row r="602" spans="6:23" ht="15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</row>
    <row r="603" spans="6:23" ht="15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</row>
    <row r="604" spans="6:23" ht="15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</row>
    <row r="605" spans="6:23" ht="15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</row>
    <row r="606" spans="6:23" ht="15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</row>
    <row r="607" spans="6:23" ht="15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</row>
    <row r="608" spans="6:23" ht="15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</row>
    <row r="609" spans="6:23" ht="15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</row>
    <row r="610" spans="6:23" ht="15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</row>
    <row r="611" spans="6:23" ht="15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</row>
    <row r="612" spans="6:23" ht="15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</row>
    <row r="613" spans="6:23" ht="15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</row>
    <row r="614" spans="6:23" ht="15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</row>
    <row r="615" spans="6:23" ht="15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</row>
    <row r="616" spans="6:23" ht="15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</row>
    <row r="617" spans="6:23" ht="15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</row>
    <row r="618" spans="6:23" ht="15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</row>
    <row r="619" spans="6:23" ht="15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</row>
    <row r="620" spans="6:23" ht="15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</row>
    <row r="621" spans="6:23" ht="15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</row>
    <row r="622" spans="6:23" ht="15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</row>
    <row r="623" spans="6:23" ht="15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</row>
    <row r="624" spans="6:23" ht="15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</row>
    <row r="625" spans="6:23" ht="15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</row>
    <row r="626" spans="6:23" ht="15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</row>
    <row r="627" spans="6:23" ht="15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</row>
    <row r="628" spans="6:23" ht="15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</row>
    <row r="629" spans="6:23" ht="15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</row>
    <row r="630" spans="6:23" ht="15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</row>
    <row r="631" spans="6:23" ht="15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</row>
    <row r="632" spans="6:23" ht="15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</row>
    <row r="633" spans="6:23" ht="15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</row>
    <row r="634" spans="6:23" ht="15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</row>
    <row r="635" spans="6:23" ht="15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</row>
    <row r="636" spans="6:23" ht="15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</row>
    <row r="637" spans="6:23" ht="15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</row>
    <row r="638" spans="6:23" ht="15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</row>
    <row r="639" spans="6:23" ht="15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</row>
    <row r="640" spans="6:23" ht="15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</row>
    <row r="641" spans="6:23" ht="15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</row>
    <row r="642" spans="6:23" ht="15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</row>
    <row r="643" spans="6:23" ht="15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</row>
    <row r="644" spans="6:23" ht="15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</row>
    <row r="645" spans="6:23" ht="15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</row>
    <row r="646" spans="6:23" ht="15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</row>
    <row r="647" spans="6:23" ht="15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</row>
    <row r="648" spans="6:23" ht="15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</row>
    <row r="649" spans="6:23" ht="15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</row>
    <row r="650" spans="6:23" ht="15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</row>
    <row r="651" spans="6:23" ht="15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</row>
    <row r="652" spans="6:23" ht="15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</row>
    <row r="653" spans="6:23" ht="15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</row>
    <row r="654" spans="6:23" ht="15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</row>
    <row r="655" spans="6:23" ht="15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</row>
    <row r="656" spans="6:23" ht="15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</row>
    <row r="657" spans="6:23" ht="15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</row>
    <row r="658" spans="6:23" ht="15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</row>
    <row r="659" spans="6:23" ht="15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</row>
    <row r="660" spans="6:23" ht="15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</row>
    <row r="661" spans="6:23" ht="15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</row>
    <row r="662" spans="6:23" ht="15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</row>
    <row r="663" spans="6:23" ht="15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</row>
    <row r="664" spans="6:23" ht="15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</row>
    <row r="665" spans="6:23" ht="15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</row>
    <row r="666" spans="6:23" ht="15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6:23" ht="15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</row>
    <row r="668" spans="6:23" ht="15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</row>
    <row r="669" spans="6:23" ht="15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</row>
    <row r="670" spans="6:23" ht="15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</row>
    <row r="671" spans="6:23" ht="15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</row>
    <row r="672" spans="6:23" ht="15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</row>
    <row r="673" spans="6:23" ht="15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</row>
    <row r="674" spans="6:23" ht="15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</row>
    <row r="675" spans="6:23" ht="15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</row>
    <row r="676" spans="6:23" ht="15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</row>
    <row r="677" spans="6:23" ht="15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</row>
    <row r="678" spans="6:23" ht="15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</row>
    <row r="679" spans="6:23" ht="15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</row>
    <row r="680" spans="6:23" ht="15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</row>
    <row r="681" spans="6:23" ht="15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</row>
    <row r="682" spans="6:23" ht="15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</row>
    <row r="683" spans="6:23" ht="15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</row>
    <row r="684" spans="6:23" ht="15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</row>
    <row r="685" spans="6:23" ht="15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</row>
    <row r="686" spans="6:23" ht="15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</row>
    <row r="687" spans="6:23" ht="15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</row>
    <row r="688" spans="6:23" ht="15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</row>
    <row r="689" spans="6:23" ht="15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</row>
    <row r="690" spans="6:23" ht="15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</row>
    <row r="691" spans="6:23" ht="15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</row>
    <row r="692" spans="6:23" ht="15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</row>
    <row r="693" spans="6:23" ht="15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</row>
    <row r="694" spans="6:23" ht="15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</row>
    <row r="695" spans="6:23" ht="15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</row>
    <row r="696" spans="6:23" ht="15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</row>
    <row r="697" spans="6:23" ht="15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</row>
    <row r="698" spans="6:23" ht="15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</row>
    <row r="699" spans="6:23" ht="15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</row>
    <row r="700" spans="6:23" ht="15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</row>
    <row r="701" spans="6:23" ht="15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</row>
    <row r="702" spans="6:23" ht="15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</row>
    <row r="703" spans="6:23" ht="15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</row>
    <row r="704" spans="6:23" ht="15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</row>
    <row r="705" spans="6:23" ht="15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</row>
    <row r="706" spans="6:23" ht="15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</row>
    <row r="707" spans="6:23" ht="15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</row>
    <row r="708" spans="6:23" ht="15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</row>
    <row r="709" spans="6:23" ht="15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</row>
    <row r="710" spans="6:23" ht="15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</row>
    <row r="711" spans="6:23" ht="15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</row>
    <row r="712" spans="6:23" ht="15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</row>
    <row r="713" spans="6:23" ht="15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</row>
    <row r="714" spans="6:23" ht="15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</row>
    <row r="715" spans="6:23" ht="15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</row>
    <row r="716" spans="6:23" ht="15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</row>
    <row r="717" spans="6:23" ht="15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</row>
    <row r="718" spans="6:23" ht="15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</row>
    <row r="719" spans="6:23" ht="15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</row>
    <row r="720" spans="6:23" ht="15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</row>
    <row r="721" spans="6:23" ht="15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</row>
    <row r="722" spans="6:23" ht="15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</row>
    <row r="723" spans="6:23" ht="15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</row>
    <row r="724" spans="6:23" ht="15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</row>
    <row r="725" spans="6:23" ht="15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</row>
    <row r="726" spans="6:23" ht="15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</row>
    <row r="727" spans="6:23" ht="15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</row>
    <row r="728" spans="6:23" ht="15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</row>
    <row r="729" spans="6:23" ht="15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</row>
    <row r="730" spans="6:23" ht="15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</row>
    <row r="731" spans="6:23" ht="15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</row>
    <row r="732" spans="6:23" ht="15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</row>
    <row r="733" spans="6:23" ht="15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</row>
    <row r="734" spans="6:23" ht="15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</row>
    <row r="735" spans="6:23" ht="15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</row>
    <row r="736" spans="6:23" ht="15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</row>
    <row r="737" spans="6:23" ht="15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</row>
    <row r="738" spans="6:23" ht="15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</row>
    <row r="739" spans="6:23" ht="15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</row>
    <row r="740" spans="6:23" ht="15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</row>
    <row r="741" spans="6:23" ht="15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</row>
    <row r="742" spans="6:23" ht="15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</row>
    <row r="743" spans="6:23" ht="15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</row>
    <row r="744" spans="6:23" ht="15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</row>
    <row r="745" spans="6:23" ht="15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</row>
    <row r="746" spans="6:23" ht="15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</row>
    <row r="747" spans="6:23" ht="15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</row>
    <row r="748" spans="6:23" ht="15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</row>
    <row r="749" spans="6:23" ht="15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</row>
    <row r="750" spans="6:23" ht="15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</row>
    <row r="751" spans="6:23" ht="15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</row>
    <row r="752" spans="6:23" ht="15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</row>
    <row r="753" spans="6:23" ht="15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</row>
    <row r="754" spans="6:23" ht="15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</row>
    <row r="755" spans="6:23" ht="15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</row>
    <row r="756" spans="6:23" ht="15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6:23" ht="15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</row>
    <row r="758" spans="6:23" ht="15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</row>
    <row r="759" spans="6:23" ht="15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</row>
    <row r="760" spans="6:23" ht="15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</row>
    <row r="761" spans="6:23" ht="15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</row>
    <row r="762" spans="6:23" ht="15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</row>
    <row r="763" spans="6:23" ht="15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</row>
    <row r="764" spans="6:23" ht="15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</row>
    <row r="765" spans="6:23" ht="15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</row>
    <row r="766" spans="6:23" ht="15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</row>
    <row r="767" spans="6:23" ht="15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</row>
    <row r="768" spans="6:23" ht="15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</row>
    <row r="769" spans="6:23" ht="15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</row>
    <row r="770" spans="6:23" ht="15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</row>
    <row r="771" spans="6:23" ht="15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</row>
    <row r="772" spans="6:23" ht="15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</row>
    <row r="773" spans="6:23" ht="15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</row>
    <row r="774" spans="6:23" ht="15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</row>
    <row r="775" spans="6:23" ht="15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</row>
    <row r="776" spans="6:23" ht="15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</row>
    <row r="777" spans="6:23" ht="15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</row>
    <row r="778" spans="6:23" ht="15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</row>
    <row r="779" spans="6:23" ht="15"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</row>
    <row r="780" spans="6:23" ht="15"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</row>
    <row r="781" spans="6:23" ht="15"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</row>
    <row r="782" spans="6:23" ht="15"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</row>
    <row r="783" spans="6:23" ht="15"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</row>
    <row r="784" spans="6:23" ht="15"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</row>
    <row r="785" spans="6:23" ht="15"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</row>
    <row r="786" spans="6:23" ht="15"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</row>
    <row r="787" spans="6:23" ht="15"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</row>
    <row r="788" spans="6:23" ht="15"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</row>
    <row r="789" spans="6:23" ht="15"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</row>
    <row r="790" spans="6:23" ht="15"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</row>
    <row r="791" spans="6:23" ht="15"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</row>
    <row r="792" spans="6:23" ht="15"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</row>
    <row r="793" spans="6:23" ht="15"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</row>
    <row r="794" spans="6:23" ht="15"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</row>
    <row r="795" spans="6:23" ht="15"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</row>
    <row r="796" spans="6:23" ht="15"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</row>
    <row r="797" spans="6:23" ht="15"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</row>
    <row r="798" spans="6:23" ht="15"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6:23" ht="15"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6:23" ht="15"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6:23" ht="15"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6:23" ht="15"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6:23" ht="15"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</row>
    <row r="804" spans="6:23" ht="15"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</row>
    <row r="805" spans="6:23" ht="15"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</row>
    <row r="806" spans="6:23" ht="15"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</row>
    <row r="807" spans="6:23" ht="15"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</row>
    <row r="808" spans="6:23" ht="15"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</row>
    <row r="809" spans="6:23" ht="15"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</row>
    <row r="810" spans="6:23" ht="15"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</row>
    <row r="811" spans="6:23" ht="15"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</row>
    <row r="812" spans="6:23" ht="15"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</row>
    <row r="813" spans="6:23" ht="15"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</row>
    <row r="814" spans="6:23" ht="15"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</row>
    <row r="815" spans="6:23" ht="15"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</row>
    <row r="816" spans="6:23" ht="15"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</row>
    <row r="817" spans="6:23" ht="15"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</row>
    <row r="818" spans="6:23" ht="15"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</row>
    <row r="819" spans="6:23" ht="15"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</row>
    <row r="820" spans="6:23" ht="15"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</row>
    <row r="821" spans="6:23" ht="15"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</row>
    <row r="822" spans="6:23" ht="15"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</row>
    <row r="823" spans="6:23" ht="15"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</row>
    <row r="824" spans="6:23" ht="15"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</row>
    <row r="825" spans="6:23" ht="15"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</row>
    <row r="826" spans="6:23" ht="15"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</row>
    <row r="827" spans="6:23" ht="15"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</row>
    <row r="828" spans="6:23" ht="15"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</row>
    <row r="829" spans="6:23" ht="15"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</row>
    <row r="830" spans="6:23" ht="15"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</row>
    <row r="831" spans="6:23" ht="15"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</row>
    <row r="832" spans="6:23" ht="15"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</row>
    <row r="833" spans="6:23" ht="15"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</row>
    <row r="834" spans="6:23" ht="15"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</row>
    <row r="835" spans="6:23" ht="15"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</row>
    <row r="836" spans="6:23" ht="15"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</row>
    <row r="837" spans="6:23" ht="15"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</row>
    <row r="838" spans="6:23" ht="15"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</row>
    <row r="839" spans="6:23" ht="15"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</row>
    <row r="840" spans="6:23" ht="15"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</row>
    <row r="841" spans="6:23" ht="15"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</row>
    <row r="842" spans="6:23" ht="15"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</row>
    <row r="843" spans="6:23" ht="15"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</row>
    <row r="844" spans="6:23" ht="15"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</row>
    <row r="845" spans="6:23" ht="15"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6:23" ht="15"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6:23" ht="15"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6:23" ht="15"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6:23" ht="15"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</row>
    <row r="850" spans="6:23" ht="15"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</row>
    <row r="851" spans="6:23" ht="15"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</row>
    <row r="852" spans="6:23" ht="15"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</row>
    <row r="853" spans="6:23" ht="15"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6:23" ht="15"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6:23" ht="15"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</row>
    <row r="856" spans="6:23" ht="15"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</row>
    <row r="857" spans="6:23" ht="15"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</row>
    <row r="858" spans="6:23" ht="15"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</row>
    <row r="859" spans="6:23" ht="15"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</row>
    <row r="860" spans="6:23" ht="15"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</row>
    <row r="861" spans="6:23" ht="15"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</row>
    <row r="862" spans="6:23" ht="15"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</row>
    <row r="863" spans="6:23" ht="15"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</row>
    <row r="864" spans="6:23" ht="15"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</row>
    <row r="865" spans="6:23" ht="15"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</row>
    <row r="866" spans="6:23" ht="15"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</row>
    <row r="867" spans="6:23" ht="15"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</row>
    <row r="868" spans="6:23" ht="15"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</row>
    <row r="869" spans="6:23" ht="15"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</row>
    <row r="870" spans="6:23" ht="15"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</row>
    <row r="871" spans="6:23" ht="15"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</row>
    <row r="872" spans="6:23" ht="15"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</row>
    <row r="873" spans="6:23" ht="15"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</row>
    <row r="874" spans="6:23" ht="15"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</row>
    <row r="875" spans="6:23" ht="15"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</row>
    <row r="876" spans="6:23" ht="15"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</row>
    <row r="877" spans="6:23" ht="15"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</row>
    <row r="878" spans="6:23" ht="15"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</row>
    <row r="879" spans="6:23" ht="15"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</row>
    <row r="880" spans="6:23" ht="15"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</row>
    <row r="881" spans="6:23" ht="15"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</row>
    <row r="882" spans="6:23" ht="15"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</row>
    <row r="883" spans="6:23" ht="15"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</row>
    <row r="884" spans="6:23" ht="15"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</row>
    <row r="885" spans="6:23" ht="15"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</row>
    <row r="886" spans="6:23" ht="15"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</row>
    <row r="887" spans="6:23" ht="15"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</row>
    <row r="888" spans="6:23" ht="15"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</row>
    <row r="889" spans="6:23" ht="15"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6" sqref="F16"/>
    </sheetView>
  </sheetViews>
  <sheetFormatPr defaultColWidth="9.140625" defaultRowHeight="15"/>
  <sheetData>
    <row r="1" ht="15">
      <c r="A1" t="s">
        <v>85</v>
      </c>
    </row>
    <row r="16" ht="15">
      <c r="F16" s="10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8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5.00390625" style="0" customWidth="1"/>
    <col min="3" max="3" width="9.00390625" style="0" bestFit="1" customWidth="1"/>
    <col min="4" max="4" width="10.7109375" style="0" bestFit="1" customWidth="1"/>
    <col min="5" max="5" width="9.00390625" style="0" bestFit="1" customWidth="1"/>
  </cols>
  <sheetData>
    <row r="3" spans="2:4" ht="15">
      <c r="B3" t="s">
        <v>88</v>
      </c>
      <c r="D3" t="s">
        <v>100</v>
      </c>
    </row>
    <row r="4" spans="3:5" ht="15">
      <c r="C4" s="34"/>
      <c r="D4" s="33" t="s">
        <v>0</v>
      </c>
      <c r="E4" s="39" t="s">
        <v>10</v>
      </c>
    </row>
    <row r="5" spans="3:5" ht="15">
      <c r="C5" s="33" t="s">
        <v>1</v>
      </c>
      <c r="D5" s="33" t="s">
        <v>13</v>
      </c>
      <c r="E5" s="40" t="s">
        <v>1</v>
      </c>
    </row>
    <row r="6" spans="2:5" ht="15">
      <c r="B6" s="85" t="s">
        <v>93</v>
      </c>
      <c r="C6" s="36" t="s">
        <v>60</v>
      </c>
      <c r="D6" s="36" t="s">
        <v>60</v>
      </c>
      <c r="E6" s="41" t="s">
        <v>105</v>
      </c>
    </row>
    <row r="7" spans="2:5" ht="15">
      <c r="B7" s="90" t="s">
        <v>50</v>
      </c>
      <c r="C7" s="97">
        <f>'Budget Forecast'!C34</f>
        <v>83773.03278688525</v>
      </c>
      <c r="D7" s="90">
        <f>'Budget Forecast'!E34</f>
        <v>68193</v>
      </c>
      <c r="E7" s="97">
        <f>'Budget Forecast'!F34</f>
        <v>73199.53211428571</v>
      </c>
    </row>
    <row r="8" spans="2:5" ht="15">
      <c r="B8" t="str">
        <f>'Budget Forecast'!A36</f>
        <v>Civic Activities</v>
      </c>
      <c r="C8">
        <f>'Budget Forecast'!C42</f>
        <v>3500</v>
      </c>
      <c r="D8" s="90">
        <f>'Budget Forecast'!E42</f>
        <v>3878</v>
      </c>
      <c r="E8" s="90">
        <f>'Budget Forecast'!F42</f>
        <v>3500</v>
      </c>
    </row>
    <row r="9" spans="2:5" ht="15">
      <c r="B9" t="str">
        <f>'Budget Forecast'!A44</f>
        <v>Grants (incl S 137)</v>
      </c>
      <c r="C9">
        <f>'Budget Forecast'!C48</f>
        <v>5700</v>
      </c>
      <c r="D9" s="90">
        <f>'Budget Forecast'!E48</f>
        <v>5000</v>
      </c>
      <c r="E9" s="90">
        <f>'Budget Forecast'!F48</f>
        <v>5000</v>
      </c>
    </row>
    <row r="10" spans="2:5" ht="15">
      <c r="B10" s="90" t="s">
        <v>74</v>
      </c>
      <c r="C10">
        <f>'Budget Forecast'!C79</f>
        <v>94950</v>
      </c>
      <c r="D10" s="90">
        <f>'Budget Forecast'!E79</f>
        <v>93919</v>
      </c>
      <c r="E10" s="90">
        <f>'Budget Forecast'!F79</f>
        <v>98250</v>
      </c>
    </row>
    <row r="11" spans="2:5" ht="15">
      <c r="B11" s="89" t="s">
        <v>89</v>
      </c>
      <c r="C11" s="89">
        <f>SUM(C7:C10)</f>
        <v>187923.03278688525</v>
      </c>
      <c r="D11" s="89">
        <f>SUM(D7:D10)</f>
        <v>170990</v>
      </c>
      <c r="E11" s="89">
        <f>SUM(E7:E10)</f>
        <v>179949.5321142857</v>
      </c>
    </row>
    <row r="12" spans="2:5" ht="15">
      <c r="B12" t="s">
        <v>90</v>
      </c>
      <c r="C12">
        <f>'Budget Forecast'!C87</f>
        <v>20709</v>
      </c>
      <c r="D12" s="90">
        <f>'Budget Forecast'!E87</f>
        <v>20299</v>
      </c>
      <c r="E12" s="90">
        <f>'Budget Forecast'!F87</f>
        <v>21302</v>
      </c>
    </row>
    <row r="13" spans="2:5" ht="15">
      <c r="B13" s="89" t="s">
        <v>101</v>
      </c>
      <c r="C13" s="89">
        <f>C11-C12</f>
        <v>167214.03278688525</v>
      </c>
      <c r="D13" s="89">
        <f>D11-D12</f>
        <v>150691</v>
      </c>
      <c r="E13" s="89">
        <f>E11-E12</f>
        <v>158647.5321142857</v>
      </c>
    </row>
    <row r="14" spans="2:6" ht="15">
      <c r="B14" t="s">
        <v>91</v>
      </c>
      <c r="C14">
        <f>'Budget Forecast'!C97</f>
        <v>177954</v>
      </c>
      <c r="D14" s="90">
        <f>'Budget Forecast'!E97</f>
        <v>179754</v>
      </c>
      <c r="E14" s="90">
        <f>'Budget Forecast'!F97</f>
        <v>179470</v>
      </c>
      <c r="F14" t="s">
        <v>102</v>
      </c>
    </row>
    <row r="15" spans="2:5" ht="15">
      <c r="B15" s="89" t="s">
        <v>130</v>
      </c>
      <c r="C15" s="110">
        <f>C14-C13</f>
        <v>10739.967213114753</v>
      </c>
      <c r="D15" s="110">
        <f>D14-D13</f>
        <v>29063</v>
      </c>
      <c r="E15" s="110">
        <f>E14-E13</f>
        <v>20822.467885714286</v>
      </c>
    </row>
    <row r="16" ht="15">
      <c r="B16" t="s">
        <v>128</v>
      </c>
    </row>
    <row r="17" spans="2:5" ht="15">
      <c r="B17" t="s">
        <v>92</v>
      </c>
      <c r="C17">
        <f>'Budget Forecast'!C62</f>
        <v>66374</v>
      </c>
      <c r="D17" s="90">
        <f>'Budget Forecast'!E62-'Budget Forecast'!E60</f>
        <v>67916</v>
      </c>
      <c r="E17" s="90">
        <f>'Budget Forecast'!F62-'Budget Forecast'!F60</f>
        <v>76000</v>
      </c>
    </row>
    <row r="18" spans="2:5" ht="15">
      <c r="B18" t="s">
        <v>129</v>
      </c>
      <c r="C18" s="97">
        <f>C15-C17</f>
        <v>-55634.03278688525</v>
      </c>
      <c r="D18" s="97">
        <f>D15-D17</f>
        <v>-38853</v>
      </c>
      <c r="E18" s="97">
        <f>E15-E17</f>
        <v>-55177.532114285714</v>
      </c>
    </row>
    <row r="20" spans="2:5" ht="15">
      <c r="B20" t="s">
        <v>94</v>
      </c>
      <c r="C20" s="90">
        <f>C17+C11</f>
        <v>254297.03278688525</v>
      </c>
      <c r="D20" s="90">
        <f>D17+D11</f>
        <v>238906</v>
      </c>
      <c r="E20">
        <f>E17+E11</f>
        <v>255949.5321142857</v>
      </c>
    </row>
    <row r="21" spans="2:6" ht="15" hidden="1">
      <c r="B21" t="s">
        <v>7</v>
      </c>
      <c r="C21">
        <f>C12+500</f>
        <v>21209</v>
      </c>
      <c r="D21" s="90">
        <f>D12+500</f>
        <v>20799</v>
      </c>
      <c r="E21">
        <f>E12+2200</f>
        <v>23502</v>
      </c>
      <c r="F21" t="s">
        <v>127</v>
      </c>
    </row>
    <row r="23" spans="1:4" ht="15">
      <c r="A23" s="25"/>
      <c r="B23" s="25" t="s">
        <v>113</v>
      </c>
      <c r="C23" s="90"/>
      <c r="D23" s="90"/>
    </row>
    <row r="24" spans="1:5" ht="15">
      <c r="A24" s="91"/>
      <c r="B24" s="89" t="s">
        <v>114</v>
      </c>
      <c r="C24" s="90">
        <v>338316</v>
      </c>
      <c r="D24" s="90">
        <v>338316</v>
      </c>
      <c r="E24" s="97">
        <f>D26</f>
        <v>299463</v>
      </c>
    </row>
    <row r="25" spans="1:5" ht="15">
      <c r="A25" s="91"/>
      <c r="B25" s="91" t="s">
        <v>126</v>
      </c>
      <c r="C25" s="97">
        <f>C18</f>
        <v>-55634.03278688525</v>
      </c>
      <c r="D25" s="97">
        <f>D18</f>
        <v>-38853</v>
      </c>
      <c r="E25" s="97">
        <f>E18</f>
        <v>-55177.532114285714</v>
      </c>
    </row>
    <row r="26" spans="1:5" ht="15">
      <c r="A26" s="91"/>
      <c r="B26" s="89" t="s">
        <v>115</v>
      </c>
      <c r="C26" s="97">
        <f>C24+C25</f>
        <v>282681.9672131147</v>
      </c>
      <c r="D26" s="97">
        <f>D24+D25</f>
        <v>299463</v>
      </c>
      <c r="E26" s="97">
        <f>E24+E25</f>
        <v>244285.4678857143</v>
      </c>
    </row>
    <row r="28" spans="2:4" ht="15">
      <c r="B28" s="89" t="s">
        <v>116</v>
      </c>
      <c r="C28" s="90"/>
      <c r="D28" s="90"/>
    </row>
    <row r="29" spans="2:5" ht="15">
      <c r="B29" s="91" t="s">
        <v>119</v>
      </c>
      <c r="C29" s="90">
        <v>63574</v>
      </c>
      <c r="D29" s="90">
        <f>'Budget Forecast'!E115</f>
        <v>63574</v>
      </c>
      <c r="E29" s="97">
        <f>'Budget Forecast'!F115</f>
        <v>63987.38302857143</v>
      </c>
    </row>
    <row r="30" spans="2:5" ht="15">
      <c r="B30" s="91" t="s">
        <v>120</v>
      </c>
      <c r="C30" s="90">
        <v>31495</v>
      </c>
      <c r="D30" s="90">
        <f>'Budget Forecast'!E116</f>
        <v>31495</v>
      </c>
      <c r="E30" s="90">
        <f>'Budget Forecast'!F116</f>
        <v>28495</v>
      </c>
    </row>
    <row r="31" spans="2:5" ht="15">
      <c r="B31" s="91" t="s">
        <v>121</v>
      </c>
      <c r="C31" s="90">
        <v>5000</v>
      </c>
      <c r="D31" s="90">
        <f>'Budget Forecast'!E117</f>
        <v>5000</v>
      </c>
      <c r="E31" s="90">
        <f>'Budget Forecast'!F117</f>
        <v>5000</v>
      </c>
    </row>
    <row r="32" spans="2:5" ht="15">
      <c r="B32" s="91" t="s">
        <v>122</v>
      </c>
      <c r="C32" s="90">
        <v>21000</v>
      </c>
      <c r="D32" s="90">
        <f>'Budget Forecast'!E118</f>
        <v>21000</v>
      </c>
      <c r="E32" s="90">
        <f>'Budget Forecast'!F118</f>
        <v>18000</v>
      </c>
    </row>
    <row r="33" spans="2:5" ht="15">
      <c r="B33" s="91" t="s">
        <v>123</v>
      </c>
      <c r="C33" s="90">
        <v>0</v>
      </c>
      <c r="D33" s="90">
        <f>'Budget Forecast'!E119</f>
        <v>0</v>
      </c>
      <c r="E33" s="90">
        <f>'Budget Forecast'!F119</f>
        <v>0</v>
      </c>
    </row>
    <row r="34" spans="2:5" ht="15">
      <c r="B34" s="91" t="s">
        <v>124</v>
      </c>
      <c r="C34" s="90">
        <v>0</v>
      </c>
      <c r="D34" s="90">
        <f>'Budget Forecast'!E120</f>
        <v>0</v>
      </c>
      <c r="E34" s="90">
        <f>'Budget Forecast'!F120</f>
        <v>0</v>
      </c>
    </row>
    <row r="35" spans="2:5" ht="15">
      <c r="B35" s="91" t="s">
        <v>125</v>
      </c>
      <c r="C35" s="90">
        <v>161613</v>
      </c>
      <c r="D35" s="90">
        <f>'Budget Forecast'!E121</f>
        <v>178394</v>
      </c>
      <c r="E35" s="97">
        <f>'Budget Forecast'!F121</f>
        <v>128803.08485714285</v>
      </c>
    </row>
    <row r="36" spans="2:5" ht="15">
      <c r="B36" s="91"/>
      <c r="C36" s="90">
        <f>SUM(C29:C35)</f>
        <v>282682</v>
      </c>
      <c r="D36" s="90">
        <f>SUM(D29:D35)</f>
        <v>299463</v>
      </c>
      <c r="E36" s="97">
        <f>SUM(E29:E35)</f>
        <v>244285.4678857143</v>
      </c>
    </row>
    <row r="37" spans="2:4" ht="15">
      <c r="B37" s="91" t="s">
        <v>117</v>
      </c>
      <c r="C37" s="90"/>
      <c r="D37" s="90"/>
    </row>
    <row r="38" spans="2:5" ht="15">
      <c r="B38" s="91" t="s">
        <v>118</v>
      </c>
      <c r="C38" s="90"/>
      <c r="D38" s="90">
        <v>58080</v>
      </c>
      <c r="E38" s="90">
        <v>58080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m.milsom</dc:creator>
  <cp:keywords/>
  <dc:description/>
  <cp:lastModifiedBy>Elizabeth Yates</cp:lastModifiedBy>
  <cp:lastPrinted>2018-12-11T12:44:55Z</cp:lastPrinted>
  <dcterms:created xsi:type="dcterms:W3CDTF">2011-09-08T10:32:14Z</dcterms:created>
  <dcterms:modified xsi:type="dcterms:W3CDTF">2019-05-31T12:48:36Z</dcterms:modified>
  <cp:category/>
  <cp:version/>
  <cp:contentType/>
  <cp:contentStatus/>
</cp:coreProperties>
</file>