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in\Documents\Council\"/>
    </mc:Choice>
  </mc:AlternateContent>
  <xr:revisionPtr revIDLastSave="0" documentId="13_ncr:1_{2A28A534-BF64-463C-8C3C-5A63E2474D86}" xr6:coauthVersionLast="47" xr6:coauthVersionMax="47" xr10:uidLastSave="{00000000-0000-0000-0000-000000000000}"/>
  <bookViews>
    <workbookView xWindow="-120" yWindow="-120" windowWidth="19440" windowHeight="11310" tabRatio="757" xr2:uid="{00000000-000D-0000-FFFF-FFFF00000000}"/>
  </bookViews>
  <sheets>
    <sheet name="I&amp;E Detailed Report" sheetId="1" r:id="rId1"/>
    <sheet name="Sheet4" sheetId="7" state="hidden" r:id="rId2"/>
    <sheet name="Sheet3" sheetId="6" state="hidden" r:id="rId3"/>
    <sheet name="Sheet2" sheetId="5" state="hidden" r:id="rId4"/>
    <sheet name="Summary Report " sheetId="3" state="hidden" r:id="rId5"/>
    <sheet name="Sheet1" sheetId="4" state="hidden" r:id="rId6"/>
  </sheets>
  <externalReferences>
    <externalReference r:id="rId7"/>
  </externalReferences>
  <definedNames>
    <definedName name="_xlnm._FilterDatabase" localSheetId="0" hidden="1">'I&amp;E Detailed Report'!$A$4:$N$69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" l="1"/>
  <c r="I89" i="1"/>
  <c r="I12" i="3" s="1"/>
  <c r="I17" i="3"/>
  <c r="I16" i="3"/>
  <c r="I11" i="3"/>
  <c r="I10" i="3"/>
  <c r="I8" i="3"/>
  <c r="E54" i="1"/>
  <c r="D35" i="3"/>
  <c r="F105" i="1"/>
  <c r="E66" i="1"/>
  <c r="I66" i="1"/>
  <c r="E67" i="1"/>
  <c r="I67" i="1"/>
  <c r="H132" i="1"/>
  <c r="I9" i="1"/>
  <c r="D104" i="1" l="1"/>
  <c r="I104" i="1"/>
  <c r="I102" i="1"/>
  <c r="I101" i="1"/>
  <c r="I100" i="1"/>
  <c r="I99" i="1"/>
  <c r="I98" i="1"/>
  <c r="I95" i="1"/>
  <c r="I94" i="1"/>
  <c r="I93" i="1"/>
  <c r="I92" i="1"/>
  <c r="I87" i="1"/>
  <c r="I84" i="1"/>
  <c r="I83" i="1"/>
  <c r="I82" i="1"/>
  <c r="I81" i="1"/>
  <c r="I80" i="1"/>
  <c r="I79" i="1"/>
  <c r="I78" i="1"/>
  <c r="I77" i="1"/>
  <c r="I76" i="1"/>
  <c r="I75" i="1"/>
  <c r="I74" i="1"/>
  <c r="I73" i="1"/>
  <c r="I68" i="1"/>
  <c r="I65" i="1"/>
  <c r="I64" i="1"/>
  <c r="I63" i="1"/>
  <c r="I62" i="1"/>
  <c r="I61" i="1"/>
  <c r="I60" i="1"/>
  <c r="I59" i="1"/>
  <c r="I58" i="1"/>
  <c r="I57" i="1"/>
  <c r="I56" i="1"/>
  <c r="I55" i="1"/>
  <c r="I54" i="1"/>
  <c r="I48" i="1"/>
  <c r="I47" i="1"/>
  <c r="I44" i="1"/>
  <c r="I43" i="1"/>
  <c r="I42" i="1"/>
  <c r="I41" i="1"/>
  <c r="I40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J39" i="1"/>
  <c r="K39" i="1" s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J51" i="1"/>
  <c r="J52" i="1"/>
  <c r="K52" i="1" s="1"/>
  <c r="J53" i="1"/>
  <c r="K53" i="1" s="1"/>
  <c r="J54" i="1"/>
  <c r="K54" i="1" s="1"/>
  <c r="J55" i="1"/>
  <c r="K55" i="1" s="1"/>
  <c r="J56" i="1"/>
  <c r="K56" i="1" s="1"/>
  <c r="J57" i="1"/>
  <c r="J58" i="1"/>
  <c r="K58" i="1" s="1"/>
  <c r="J59" i="1"/>
  <c r="K59" i="1" s="1"/>
  <c r="J60" i="1"/>
  <c r="K60" i="1" s="1"/>
  <c r="J61" i="1"/>
  <c r="J62" i="1"/>
  <c r="K62" i="1" s="1"/>
  <c r="J63" i="1"/>
  <c r="K63" i="1" s="1"/>
  <c r="J64" i="1"/>
  <c r="K64" i="1" s="1"/>
  <c r="J65" i="1"/>
  <c r="J68" i="1"/>
  <c r="K68" i="1" s="1"/>
  <c r="J69" i="1"/>
  <c r="J70" i="1"/>
  <c r="K70" i="1" s="1"/>
  <c r="J71" i="1"/>
  <c r="K71" i="1" s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K80" i="1" s="1"/>
  <c r="J81" i="1"/>
  <c r="K81" i="1" s="1"/>
  <c r="J82" i="1"/>
  <c r="K82" i="1" s="1"/>
  <c r="J83" i="1"/>
  <c r="J84" i="1"/>
  <c r="K84" i="1" s="1"/>
  <c r="J87" i="1"/>
  <c r="K87" i="1" s="1"/>
  <c r="J88" i="1"/>
  <c r="J89" i="1"/>
  <c r="J90" i="1"/>
  <c r="K90" i="1" s="1"/>
  <c r="J91" i="1"/>
  <c r="K91" i="1" s="1"/>
  <c r="J92" i="1"/>
  <c r="K92" i="1" s="1"/>
  <c r="J93" i="1"/>
  <c r="J94" i="1"/>
  <c r="K94" i="1" s="1"/>
  <c r="J95" i="1"/>
  <c r="K95" i="1" s="1"/>
  <c r="J96" i="1"/>
  <c r="J97" i="1"/>
  <c r="K97" i="1" s="1"/>
  <c r="J98" i="1"/>
  <c r="K98" i="1" s="1"/>
  <c r="J99" i="1"/>
  <c r="K99" i="1" s="1"/>
  <c r="J100" i="1"/>
  <c r="J101" i="1"/>
  <c r="J102" i="1"/>
  <c r="K102" i="1" s="1"/>
  <c r="J104" i="1"/>
  <c r="J105" i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J122" i="1"/>
  <c r="K122" i="1" s="1"/>
  <c r="J123" i="1"/>
  <c r="J124" i="1"/>
  <c r="J125" i="1"/>
  <c r="J9" i="1"/>
  <c r="E132" i="1"/>
  <c r="K104" i="1"/>
  <c r="D88" i="1"/>
  <c r="K88" i="1" s="1"/>
  <c r="E104" i="1"/>
  <c r="E102" i="1"/>
  <c r="E101" i="1"/>
  <c r="E100" i="1"/>
  <c r="E99" i="1"/>
  <c r="E98" i="1"/>
  <c r="E95" i="1"/>
  <c r="E94" i="1"/>
  <c r="E93" i="1"/>
  <c r="E92" i="1"/>
  <c r="E87" i="1"/>
  <c r="E84" i="1"/>
  <c r="E83" i="1"/>
  <c r="E82" i="1"/>
  <c r="E81" i="1"/>
  <c r="E80" i="1"/>
  <c r="E79" i="1"/>
  <c r="E78" i="1"/>
  <c r="E77" i="1"/>
  <c r="E76" i="1"/>
  <c r="E75" i="1"/>
  <c r="E74" i="1"/>
  <c r="E73" i="1"/>
  <c r="E68" i="1"/>
  <c r="E65" i="1"/>
  <c r="E64" i="1"/>
  <c r="E63" i="1"/>
  <c r="E62" i="1"/>
  <c r="E61" i="1"/>
  <c r="E60" i="1"/>
  <c r="E59" i="1"/>
  <c r="E58" i="1"/>
  <c r="E57" i="1"/>
  <c r="E56" i="1"/>
  <c r="E55" i="1"/>
  <c r="E48" i="1"/>
  <c r="E47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121" i="1"/>
  <c r="C105" i="1"/>
  <c r="C96" i="1"/>
  <c r="C88" i="1"/>
  <c r="C69" i="1"/>
  <c r="C50" i="1"/>
  <c r="C45" i="1"/>
  <c r="C38" i="1"/>
  <c r="E5" i="3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1" i="1" l="1"/>
  <c r="K100" i="1"/>
  <c r="C124" i="1"/>
  <c r="K9" i="1"/>
  <c r="K101" i="1"/>
  <c r="K93" i="1"/>
  <c r="K83" i="1"/>
  <c r="K79" i="1"/>
  <c r="K75" i="1"/>
  <c r="K65" i="1"/>
  <c r="K61" i="1"/>
  <c r="K57" i="1"/>
  <c r="K49" i="1"/>
  <c r="K41" i="1"/>
  <c r="C51" i="1"/>
  <c r="C89" i="1"/>
  <c r="M105" i="1" l="1"/>
  <c r="M121" i="1" s="1"/>
  <c r="C123" i="1"/>
  <c r="M123" i="1" l="1"/>
  <c r="M124" i="1"/>
  <c r="C125" i="1"/>
  <c r="M125" i="1"/>
  <c r="N63" i="1"/>
  <c r="H137" i="1"/>
  <c r="H138" i="1"/>
  <c r="F138" i="1"/>
  <c r="D5" i="3" l="1"/>
  <c r="C137" i="1" l="1"/>
  <c r="D135" i="1"/>
  <c r="H88" i="1" l="1"/>
  <c r="F88" i="1"/>
  <c r="I88" i="1" l="1"/>
  <c r="F30" i="3"/>
  <c r="H30" i="3"/>
  <c r="H136" i="1" s="1"/>
  <c r="F29" i="3"/>
  <c r="F135" i="1" s="1"/>
  <c r="H5" i="3"/>
  <c r="F5" i="3"/>
  <c r="F11" i="3"/>
  <c r="F96" i="1"/>
  <c r="F69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49" i="1"/>
  <c r="E44" i="1"/>
  <c r="F16" i="3" l="1"/>
  <c r="F45" i="1"/>
  <c r="F7" i="3" s="1"/>
  <c r="F10" i="3"/>
  <c r="F12" i="3" l="1"/>
  <c r="F38" i="1"/>
  <c r="F6" i="3" l="1"/>
  <c r="H105" i="1" l="1"/>
  <c r="H96" i="1"/>
  <c r="I96" i="1" s="1"/>
  <c r="H69" i="1"/>
  <c r="I69" i="1" s="1"/>
  <c r="H50" i="1"/>
  <c r="H45" i="1"/>
  <c r="I45" i="1" s="1"/>
  <c r="I7" i="3" s="1"/>
  <c r="H38" i="1"/>
  <c r="I38" i="1" s="1"/>
  <c r="I6" i="3" s="1"/>
  <c r="H6" i="3" l="1"/>
  <c r="H17" i="3"/>
  <c r="H10" i="3"/>
  <c r="H16" i="3"/>
  <c r="H8" i="3"/>
  <c r="H7" i="3"/>
  <c r="H121" i="1"/>
  <c r="H11" i="3"/>
  <c r="H89" i="1"/>
  <c r="H51" i="1"/>
  <c r="H9" i="3" l="1"/>
  <c r="H13" i="3" s="1"/>
  <c r="H124" i="1"/>
  <c r="C17" i="3"/>
  <c r="H19" i="3"/>
  <c r="H20" i="3"/>
  <c r="H12" i="3"/>
  <c r="H123" i="1"/>
  <c r="H125" i="1" l="1"/>
  <c r="I125" i="1" s="1"/>
  <c r="I21" i="3" s="1"/>
  <c r="H29" i="3"/>
  <c r="H135" i="1" s="1"/>
  <c r="H21" i="3"/>
  <c r="H24" i="3" s="1"/>
  <c r="E27" i="3"/>
  <c r="D27" i="3"/>
  <c r="B27" i="3"/>
  <c r="H130" i="1" l="1"/>
  <c r="R92" i="1"/>
  <c r="N9" i="3"/>
  <c r="N11" i="3"/>
  <c r="N10" i="3"/>
  <c r="I9" i="3" l="1"/>
  <c r="Q8" i="3"/>
  <c r="Q7" i="3"/>
  <c r="N7" i="3" l="1"/>
  <c r="N8" i="3"/>
  <c r="I19" i="3"/>
  <c r="Q9" i="3"/>
  <c r="Q12" i="3" s="1"/>
  <c r="B135" i="1"/>
  <c r="B136" i="1"/>
  <c r="B137" i="1"/>
  <c r="B139" i="1"/>
  <c r="B134" i="1"/>
  <c r="N12" i="3" l="1"/>
  <c r="D23" i="3" l="1"/>
  <c r="F23" i="3" s="1"/>
  <c r="D129" i="1" l="1"/>
  <c r="F129" i="1" s="1"/>
  <c r="N79" i="1" l="1"/>
  <c r="N40" i="1" l="1"/>
  <c r="N41" i="1"/>
  <c r="N42" i="1"/>
  <c r="N43" i="1"/>
  <c r="N44" i="1"/>
  <c r="N47" i="1"/>
  <c r="N48" i="1"/>
  <c r="N49" i="1"/>
  <c r="N54" i="1"/>
  <c r="N55" i="1"/>
  <c r="N56" i="1"/>
  <c r="N57" i="1"/>
  <c r="N58" i="1"/>
  <c r="N59" i="1"/>
  <c r="N60" i="1"/>
  <c r="N61" i="1"/>
  <c r="N62" i="1"/>
  <c r="N64" i="1"/>
  <c r="N65" i="1"/>
  <c r="N68" i="1"/>
  <c r="N73" i="1"/>
  <c r="N76" i="1"/>
  <c r="N78" i="1"/>
  <c r="N80" i="1"/>
  <c r="N81" i="1"/>
  <c r="N82" i="1"/>
  <c r="N83" i="1"/>
  <c r="N88" i="1"/>
  <c r="N92" i="1"/>
  <c r="N93" i="1"/>
  <c r="N94" i="1"/>
  <c r="N95" i="1"/>
  <c r="N98" i="1"/>
  <c r="N99" i="1"/>
  <c r="N100" i="1"/>
  <c r="N101" i="1"/>
  <c r="N102" i="1"/>
  <c r="N104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20" i="1"/>
  <c r="N122" i="1"/>
  <c r="N45" i="1" l="1"/>
  <c r="N11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D2" i="3"/>
  <c r="D38" i="1" l="1"/>
  <c r="D105" i="1"/>
  <c r="E88" i="1"/>
  <c r="D69" i="1"/>
  <c r="D96" i="1"/>
  <c r="D45" i="1"/>
  <c r="D50" i="1"/>
  <c r="F49" i="1"/>
  <c r="I49" i="1" s="1"/>
  <c r="E50" i="1" l="1"/>
  <c r="K50" i="1"/>
  <c r="N50" i="1" s="1"/>
  <c r="E105" i="1"/>
  <c r="K105" i="1"/>
  <c r="N105" i="1" s="1"/>
  <c r="E96" i="1"/>
  <c r="K96" i="1"/>
  <c r="N96" i="1" s="1"/>
  <c r="E38" i="1"/>
  <c r="K38" i="1"/>
  <c r="E45" i="1"/>
  <c r="K45" i="1"/>
  <c r="E69" i="1"/>
  <c r="K69" i="1"/>
  <c r="N69" i="1" s="1"/>
  <c r="D17" i="3"/>
  <c r="E17" i="3" s="1"/>
  <c r="F50" i="1"/>
  <c r="I50" i="1" s="1"/>
  <c r="C10" i="3"/>
  <c r="C8" i="3"/>
  <c r="C7" i="3"/>
  <c r="C16" i="3"/>
  <c r="C11" i="3"/>
  <c r="C19" i="3"/>
  <c r="D51" i="1"/>
  <c r="D16" i="3"/>
  <c r="D10" i="3"/>
  <c r="D8" i="3"/>
  <c r="D7" i="3"/>
  <c r="D6" i="3"/>
  <c r="D11" i="3"/>
  <c r="E11" i="3" s="1"/>
  <c r="D121" i="1"/>
  <c r="I105" i="1"/>
  <c r="D89" i="1"/>
  <c r="E16" i="3" l="1"/>
  <c r="E10" i="3"/>
  <c r="E89" i="1"/>
  <c r="K89" i="1"/>
  <c r="N89" i="1" s="1"/>
  <c r="E51" i="1"/>
  <c r="K51" i="1"/>
  <c r="N51" i="1" s="1"/>
  <c r="E121" i="1"/>
  <c r="K121" i="1"/>
  <c r="N121" i="1" s="1"/>
  <c r="N124" i="1" s="1"/>
  <c r="E7" i="3"/>
  <c r="E8" i="3"/>
  <c r="D124" i="1"/>
  <c r="F17" i="3"/>
  <c r="F20" i="3" s="1"/>
  <c r="F8" i="3"/>
  <c r="F121" i="1"/>
  <c r="I121" i="1" s="1"/>
  <c r="C12" i="3"/>
  <c r="C20" i="3"/>
  <c r="C6" i="3"/>
  <c r="C9" i="3" s="1"/>
  <c r="C13" i="3" s="1"/>
  <c r="D9" i="3"/>
  <c r="D123" i="1"/>
  <c r="F89" i="1"/>
  <c r="D12" i="3"/>
  <c r="D20" i="3"/>
  <c r="D19" i="3"/>
  <c r="E20" i="3" l="1"/>
  <c r="N123" i="1"/>
  <c r="N125" i="1" s="1"/>
  <c r="E9" i="3"/>
  <c r="E124" i="1"/>
  <c r="K124" i="1"/>
  <c r="E123" i="1"/>
  <c r="K123" i="1"/>
  <c r="F19" i="3"/>
  <c r="E12" i="3"/>
  <c r="E6" i="3"/>
  <c r="F9" i="3"/>
  <c r="F124" i="1"/>
  <c r="I124" i="1" s="1"/>
  <c r="C21" i="3"/>
  <c r="C24" i="3" s="1"/>
  <c r="C25" i="3" s="1"/>
  <c r="F51" i="1"/>
  <c r="I51" i="1" s="1"/>
  <c r="D13" i="3"/>
  <c r="E13" i="3" s="1"/>
  <c r="D125" i="1"/>
  <c r="E125" i="1" l="1"/>
  <c r="K125" i="1"/>
  <c r="F13" i="3"/>
  <c r="F123" i="1"/>
  <c r="I123" i="1" s="1"/>
  <c r="I13" i="3" s="1"/>
  <c r="D21" i="3"/>
  <c r="C130" i="1"/>
  <c r="C131" i="1" s="1"/>
  <c r="D130" i="1"/>
  <c r="D131" i="1" s="1"/>
  <c r="F125" i="1" l="1"/>
  <c r="F130" i="1" s="1"/>
  <c r="F131" i="1" s="1"/>
  <c r="F139" i="1" s="1"/>
  <c r="D24" i="3"/>
  <c r="D25" i="3" s="1"/>
  <c r="E28" i="3"/>
  <c r="F21" i="3"/>
  <c r="F24" i="3" s="1"/>
  <c r="F25" i="3" s="1"/>
  <c r="F35" i="3" s="1"/>
  <c r="C139" i="1"/>
  <c r="C135" i="1"/>
  <c r="D139" i="1" s="1"/>
  <c r="D140" i="1" s="1"/>
  <c r="C140" i="1" l="1"/>
  <c r="H129" i="1"/>
  <c r="H131" i="1" s="1"/>
  <c r="F140" i="1"/>
  <c r="H23" i="3"/>
  <c r="H25" i="3" s="1"/>
  <c r="H35" i="3" s="1"/>
  <c r="H139" i="1" l="1"/>
  <c r="H140" i="1" s="1"/>
  <c r="N9" i="1"/>
  <c r="N38" i="1" s="1"/>
</calcChain>
</file>

<file path=xl/sharedStrings.xml><?xml version="1.0" encoding="utf-8"?>
<sst xmlns="http://schemas.openxmlformats.org/spreadsheetml/2006/main" count="175" uniqueCount="157">
  <si>
    <t>Period:</t>
  </si>
  <si>
    <t>Full Council:</t>
  </si>
  <si>
    <t>101  Administration</t>
  </si>
  <si>
    <t>Salaries</t>
  </si>
  <si>
    <t>Employers NI</t>
  </si>
  <si>
    <t>Employers Superannuation</t>
  </si>
  <si>
    <t>Conferences</t>
  </si>
  <si>
    <t>Training Members/Staff</t>
  </si>
  <si>
    <t>Travelling</t>
  </si>
  <si>
    <t>Water Rates</t>
  </si>
  <si>
    <t>Electricity</t>
  </si>
  <si>
    <t>Hall Hire</t>
  </si>
  <si>
    <t>Office Cleaning</t>
  </si>
  <si>
    <t>Miscellaneous Expenditure</t>
  </si>
  <si>
    <t>Telephone/Broadband</t>
  </si>
  <si>
    <t>Postage</t>
  </si>
  <si>
    <t>Stationery/Photocopying</t>
  </si>
  <si>
    <t>Subscriptions/Publications</t>
  </si>
  <si>
    <t xml:space="preserve">Insurance  </t>
  </si>
  <si>
    <t>Website Costs</t>
  </si>
  <si>
    <t>Marketing</t>
  </si>
  <si>
    <t>Property Maintenance</t>
  </si>
  <si>
    <t>Bank Charges</t>
  </si>
  <si>
    <t>Accountancy Fees</t>
  </si>
  <si>
    <t>Audit Fees - External</t>
  </si>
  <si>
    <t>Audit Fees - Internal</t>
  </si>
  <si>
    <t>Legal Fees</t>
  </si>
  <si>
    <t>Other Professional Fees</t>
  </si>
  <si>
    <t>Computer Software &amp; Maint</t>
  </si>
  <si>
    <t>Total Administration Expenditure</t>
  </si>
  <si>
    <t>102  Civic Activities</t>
  </si>
  <si>
    <t>Chairmans Allowance</t>
  </si>
  <si>
    <t>Councillors Allowances</t>
  </si>
  <si>
    <t>Total Civic Activities Expenditure</t>
  </si>
  <si>
    <t>107    Grants</t>
  </si>
  <si>
    <t>Grants - S137</t>
  </si>
  <si>
    <t>Grants - CAB</t>
  </si>
  <si>
    <t>Grant - Playscheme</t>
  </si>
  <si>
    <t>Total Grants Expenditure</t>
  </si>
  <si>
    <t>Leisure:</t>
  </si>
  <si>
    <t xml:space="preserve"> Leisure Running Costs.</t>
  </si>
  <si>
    <t>General Ground Maintenance</t>
  </si>
  <si>
    <t>Rent &amp; Rates</t>
  </si>
  <si>
    <t>Refuse Disposal</t>
  </si>
  <si>
    <t>Tree Works</t>
  </si>
  <si>
    <t>Play / other equipment Maintenance</t>
  </si>
  <si>
    <t>Professional fees.</t>
  </si>
  <si>
    <t>Total Leisure Running Costs Expenditure</t>
  </si>
  <si>
    <t>Leisure Capital Projects (excluding S106)</t>
  </si>
  <si>
    <t>Hanging Baskets and Planters</t>
  </si>
  <si>
    <t>PM support to project delivery</t>
  </si>
  <si>
    <t>Total Leisure Capital Projects Expenditure.</t>
  </si>
  <si>
    <t>Total Leisure Expenditure</t>
  </si>
  <si>
    <t>Budget Income</t>
  </si>
  <si>
    <t>Council Income</t>
  </si>
  <si>
    <t>Precept</t>
  </si>
  <si>
    <t>Precept Support Grant</t>
  </si>
  <si>
    <t>Fixed Term Deposit Interest</t>
  </si>
  <si>
    <t>Total Council Income</t>
  </si>
  <si>
    <t>Leisure Income</t>
  </si>
  <si>
    <t>Football Pitch Hire</t>
  </si>
  <si>
    <t>Tennis Court Hire.</t>
  </si>
  <si>
    <t>Burial Fees</t>
  </si>
  <si>
    <t>Allotment Rental</t>
  </si>
  <si>
    <t>Hanging Basket income.</t>
  </si>
  <si>
    <t>Total Leisure Income</t>
  </si>
  <si>
    <t>Total Expenditure</t>
  </si>
  <si>
    <t>Total Income</t>
  </si>
  <si>
    <t>Total Expenditure over income</t>
  </si>
  <si>
    <t>Transfers from Reserves:</t>
  </si>
  <si>
    <t>Notes</t>
  </si>
  <si>
    <t>Total Leisure Income and Funding</t>
  </si>
  <si>
    <t>Excess Income v Expenditure</t>
  </si>
  <si>
    <t>Grand Total Expenditure</t>
  </si>
  <si>
    <t>Grand Total Income</t>
  </si>
  <si>
    <t>Actual Q1</t>
  </si>
  <si>
    <t>Actual Q2</t>
  </si>
  <si>
    <t>Grants Received/Donations</t>
  </si>
  <si>
    <t>Total Full Admin Expenditure</t>
  </si>
  <si>
    <t xml:space="preserve">I&amp;E Detailed Summary: </t>
  </si>
  <si>
    <t>Term contract general grounds Maintenance</t>
  </si>
  <si>
    <t>Blythewood Mgt Programme</t>
  </si>
  <si>
    <t>Reserves</t>
  </si>
  <si>
    <t>Opening reserve</t>
  </si>
  <si>
    <t>Closing Reserves</t>
  </si>
  <si>
    <r>
      <t xml:space="preserve">Expenditure excess over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ncome </t>
    </r>
  </si>
  <si>
    <t>Christmas Lights</t>
  </si>
  <si>
    <t>VF Play equipment</t>
  </si>
  <si>
    <t>CIL Reverve</t>
  </si>
  <si>
    <t>Closing General Reserves</t>
  </si>
  <si>
    <t>Separate CIL Reserve</t>
  </si>
  <si>
    <t>Analysis of Reserves</t>
  </si>
  <si>
    <t>Required Reserve 25% of Annual Expenditure</t>
  </si>
  <si>
    <t>Earmarked Reserve Blythewood</t>
  </si>
  <si>
    <t>Earmarked Reserve Election</t>
  </si>
  <si>
    <t>Other Income</t>
  </si>
  <si>
    <t>Expenditure</t>
  </si>
  <si>
    <t>Income</t>
  </si>
  <si>
    <t>Parish Administration</t>
  </si>
  <si>
    <t>Section 106</t>
  </si>
  <si>
    <t>Capital Projects</t>
  </si>
  <si>
    <t>Charges</t>
  </si>
  <si>
    <t>Grants to Charities</t>
  </si>
  <si>
    <t>Civic Activities</t>
  </si>
  <si>
    <t>2017/8</t>
  </si>
  <si>
    <t>2018/9</t>
  </si>
  <si>
    <t xml:space="preserve"> Amenities Maintenance</t>
  </si>
  <si>
    <t>South Ascot</t>
  </si>
  <si>
    <t>Football Goals</t>
  </si>
  <si>
    <t>TGF Biodiversity Enhancemenmts</t>
  </si>
  <si>
    <t>Cheapside Play Equip</t>
  </si>
  <si>
    <t>Bench Enhancements</t>
  </si>
  <si>
    <t>Office alterations</t>
  </si>
  <si>
    <t>Footpaths</t>
  </si>
  <si>
    <t>Parish maps &amp; signs</t>
  </si>
  <si>
    <t>Trees - VF &amp; Cemetery</t>
  </si>
  <si>
    <t>Position at 31/3/22</t>
  </si>
  <si>
    <t>Earmarked Reserve Tom Greens</t>
  </si>
  <si>
    <t>Civic Celebrations</t>
  </si>
  <si>
    <t>TGF Fencing &amp;Coombe Lane Fencing</t>
  </si>
  <si>
    <t>VF pavilion</t>
  </si>
  <si>
    <t>Other Projects (Bins and water )</t>
  </si>
  <si>
    <t>Actual v Budget as % (Full Year)</t>
  </si>
  <si>
    <t>Total Reserves excl CIL and s106 specified above</t>
  </si>
  <si>
    <t>Cheapside Play Equipment</t>
  </si>
  <si>
    <t>South Ascot recreation ground (subject to lease)</t>
  </si>
  <si>
    <t>Budget 2021/22</t>
  </si>
  <si>
    <t>Other Civic Projects</t>
  </si>
  <si>
    <t>Cemetery garden mtce</t>
  </si>
  <si>
    <t>Annual Budget 2021/22</t>
  </si>
  <si>
    <t>Forecast to March 22</t>
  </si>
  <si>
    <t>Expenditure to Sept 21</t>
  </si>
  <si>
    <t>Financial Year 2021/22</t>
  </si>
  <si>
    <t>Actual Q3 21</t>
  </si>
  <si>
    <t>Actual Q4 21</t>
  </si>
  <si>
    <t>Proposed Budget 22/23</t>
  </si>
  <si>
    <t>22/23 Budget  as % change v forecast 21/22</t>
  </si>
  <si>
    <t>Position at 31/9/21</t>
  </si>
  <si>
    <t>Position at 31/3/23</t>
  </si>
  <si>
    <t>Last 12 months to Sept21</t>
  </si>
  <si>
    <t>Library contribution</t>
  </si>
  <si>
    <t>Pavilion business rates</t>
  </si>
  <si>
    <t>Dr bike project</t>
  </si>
  <si>
    <t>Cemetry Signage</t>
  </si>
  <si>
    <t>Contribution But not in expense 533</t>
  </si>
  <si>
    <t>External consulatnts</t>
  </si>
  <si>
    <t>computer hardware</t>
  </si>
  <si>
    <t xml:space="preserve">Expenditure excess over Income </t>
  </si>
  <si>
    <t xml:space="preserve">W </t>
  </si>
  <si>
    <t>Financial Year 2021/22/23</t>
  </si>
  <si>
    <t>Additional Staff</t>
  </si>
  <si>
    <t>Replace 2 Laptops</t>
  </si>
  <si>
    <t>Platinum Jubilee</t>
  </si>
  <si>
    <t>Court Fencing At V Fields</t>
  </si>
  <si>
    <t xml:space="preserve">General Free Reserve </t>
  </si>
  <si>
    <t>Cover for Coombe Lane</t>
  </si>
  <si>
    <t>Mugs/Cups for Primary School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</si>
</sst>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;[Red]\(#,##0.00\)"/>
    <numFmt numFmtId="166" formatCode="&quot;£&quot;#,##0.00"/>
    <numFmt numFmtId="167" formatCode="&quot;£&quot;#,##0"/>
    <numFmt numFmtId="168" formatCode="_-* #,##0_-;\-* #,##0_-;_-* &quot;-&quot;??_-;_-@_-"/>
    <numFmt numFmtId="169" formatCode="0.0"/>
  </numFmts>
  <fonts count="3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54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right"/>
    </xf>
    <xf numFmtId="0" fontId="13" fillId="0" borderId="0" xfId="0" applyFont="1"/>
    <xf numFmtId="0" fontId="6" fillId="0" borderId="6" xfId="0" applyFont="1" applyBorder="1" applyAlignment="1">
      <alignment horizontal="right"/>
    </xf>
    <xf numFmtId="0" fontId="14" fillId="0" borderId="0" xfId="0" applyFont="1"/>
    <xf numFmtId="0" fontId="0" fillId="0" borderId="3" xfId="0" applyBorder="1"/>
    <xf numFmtId="0" fontId="12" fillId="0" borderId="0" xfId="0" applyFont="1"/>
    <xf numFmtId="1" fontId="0" fillId="0" borderId="3" xfId="0" applyNumberFormat="1" applyBorder="1"/>
    <xf numFmtId="3" fontId="0" fillId="0" borderId="0" xfId="0" applyNumberFormat="1"/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7" fontId="2" fillId="0" borderId="0" xfId="0" applyNumberFormat="1" applyFont="1"/>
    <xf numFmtId="0" fontId="12" fillId="0" borderId="0" xfId="0" applyFont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3" xfId="0" applyFont="1" applyBorder="1"/>
    <xf numFmtId="1" fontId="6" fillId="0" borderId="5" xfId="0" applyNumberFormat="1" applyFont="1" applyBorder="1" applyAlignment="1">
      <alignment horizontal="right" vertical="center"/>
    </xf>
    <xf numFmtId="0" fontId="0" fillId="0" borderId="8" xfId="0" applyBorder="1"/>
    <xf numFmtId="0" fontId="9" fillId="0" borderId="2" xfId="0" applyFont="1" applyBorder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10" xfId="0" applyBorder="1"/>
    <xf numFmtId="0" fontId="18" fillId="0" borderId="0" xfId="0" applyFont="1"/>
    <xf numFmtId="0" fontId="18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6" fillId="0" borderId="0" xfId="0" applyFont="1" applyAlignment="1">
      <alignment vertical="top"/>
    </xf>
    <xf numFmtId="3" fontId="0" fillId="2" borderId="3" xfId="0" applyNumberFormat="1" applyFill="1" applyBorder="1"/>
    <xf numFmtId="0" fontId="0" fillId="2" borderId="3" xfId="0" applyFill="1" applyBorder="1"/>
    <xf numFmtId="41" fontId="0" fillId="2" borderId="3" xfId="0" applyNumberFormat="1" applyFill="1" applyBorder="1" applyAlignment="1">
      <alignment horizontal="right"/>
    </xf>
    <xf numFmtId="3" fontId="6" fillId="2" borderId="3" xfId="0" applyNumberFormat="1" applyFont="1" applyFill="1" applyBorder="1"/>
    <xf numFmtId="1" fontId="0" fillId="2" borderId="3" xfId="0" applyNumberFormat="1" applyFill="1" applyBorder="1"/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3" fontId="9" fillId="0" borderId="3" xfId="0" applyNumberFormat="1" applyFont="1" applyBorder="1"/>
    <xf numFmtId="0" fontId="12" fillId="0" borderId="7" xfId="0" applyFont="1" applyBorder="1"/>
    <xf numFmtId="0" fontId="6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/>
    </xf>
    <xf numFmtId="1" fontId="0" fillId="3" borderId="3" xfId="0" applyNumberFormat="1" applyFill="1" applyBorder="1"/>
    <xf numFmtId="0" fontId="21" fillId="0" borderId="0" xfId="0" applyFont="1" applyAlignment="1">
      <alignment horizontal="right"/>
    </xf>
    <xf numFmtId="164" fontId="0" fillId="3" borderId="3" xfId="151" applyNumberFormat="1" applyFont="1" applyFill="1" applyBorder="1"/>
    <xf numFmtId="3" fontId="14" fillId="0" borderId="0" xfId="0" applyNumberFormat="1" applyFont="1"/>
    <xf numFmtId="3" fontId="22" fillId="0" borderId="0" xfId="0" applyNumberFormat="1" applyFont="1"/>
    <xf numFmtId="164" fontId="21" fillId="0" borderId="3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3" fontId="0" fillId="0" borderId="5" xfId="0" applyNumberFormat="1" applyBorder="1"/>
    <xf numFmtId="0" fontId="20" fillId="0" borderId="0" xfId="0" applyFont="1"/>
    <xf numFmtId="0" fontId="24" fillId="0" borderId="0" xfId="0" applyFont="1"/>
    <xf numFmtId="0" fontId="6" fillId="0" borderId="0" xfId="0" applyFont="1" applyAlignment="1">
      <alignment horizontal="left"/>
    </xf>
    <xf numFmtId="0" fontId="20" fillId="0" borderId="2" xfId="0" applyFont="1" applyBorder="1"/>
    <xf numFmtId="1" fontId="0" fillId="0" borderId="0" xfId="0" applyNumberFormat="1"/>
    <xf numFmtId="9" fontId="0" fillId="0" borderId="0" xfId="151" applyFont="1"/>
    <xf numFmtId="164" fontId="6" fillId="0" borderId="3" xfId="0" applyNumberFormat="1" applyFont="1" applyBorder="1" applyAlignment="1">
      <alignment horizontal="left"/>
    </xf>
    <xf numFmtId="1" fontId="6" fillId="0" borderId="3" xfId="152" applyNumberFormat="1" applyFont="1" applyBorder="1" applyAlignment="1">
      <alignment horizontal="right"/>
    </xf>
    <xf numFmtId="3" fontId="4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3" fontId="29" fillId="0" borderId="0" xfId="0" applyNumberFormat="1" applyFont="1"/>
    <xf numFmtId="14" fontId="6" fillId="0" borderId="0" xfId="0" applyNumberFormat="1" applyFont="1"/>
    <xf numFmtId="1" fontId="6" fillId="0" borderId="0" xfId="0" applyNumberFormat="1" applyFont="1"/>
    <xf numFmtId="164" fontId="6" fillId="0" borderId="0" xfId="151" applyNumberFormat="1" applyFont="1" applyAlignment="1">
      <alignment horizontal="right" vertical="center"/>
    </xf>
    <xf numFmtId="164" fontId="0" fillId="0" borderId="0" xfId="151" applyNumberFormat="1" applyFont="1"/>
    <xf numFmtId="164" fontId="6" fillId="0" borderId="0" xfId="151" applyNumberFormat="1" applyFont="1" applyAlignment="1">
      <alignment horizontal="right"/>
    </xf>
    <xf numFmtId="164" fontId="6" fillId="0" borderId="0" xfId="151" applyNumberFormat="1" applyFont="1"/>
    <xf numFmtId="164" fontId="12" fillId="0" borderId="0" xfId="151" applyNumberFormat="1" applyFont="1"/>
    <xf numFmtId="164" fontId="9" fillId="0" borderId="0" xfId="151" applyNumberFormat="1" applyFont="1"/>
    <xf numFmtId="164" fontId="9" fillId="0" borderId="3" xfId="151" applyNumberFormat="1" applyFont="1" applyBorder="1"/>
    <xf numFmtId="3" fontId="6" fillId="0" borderId="3" xfId="0" applyNumberFormat="1" applyFont="1" applyBorder="1"/>
    <xf numFmtId="168" fontId="0" fillId="0" borderId="0" xfId="153" applyNumberFormat="1" applyFont="1"/>
    <xf numFmtId="168" fontId="6" fillId="0" borderId="0" xfId="153" applyNumberFormat="1" applyFont="1"/>
    <xf numFmtId="168" fontId="0" fillId="0" borderId="3" xfId="153" applyNumberFormat="1" applyFont="1" applyBorder="1"/>
    <xf numFmtId="168" fontId="12" fillId="0" borderId="0" xfId="153" applyNumberFormat="1" applyFont="1"/>
    <xf numFmtId="168" fontId="9" fillId="0" borderId="0" xfId="153" applyNumberFormat="1" applyFont="1"/>
    <xf numFmtId="168" fontId="9" fillId="0" borderId="3" xfId="153" applyNumberFormat="1" applyFont="1" applyBorder="1"/>
    <xf numFmtId="168" fontId="6" fillId="0" borderId="3" xfId="153" applyNumberFormat="1" applyFont="1" applyBorder="1"/>
    <xf numFmtId="168" fontId="6" fillId="0" borderId="5" xfId="153" applyNumberFormat="1" applyFont="1" applyBorder="1"/>
    <xf numFmtId="168" fontId="12" fillId="0" borderId="3" xfId="153" applyNumberFormat="1" applyFont="1" applyBorder="1"/>
    <xf numFmtId="168" fontId="6" fillId="0" borderId="0" xfId="153" applyNumberFormat="1" applyFont="1" applyAlignment="1">
      <alignment horizontal="right" vertical="center"/>
    </xf>
    <xf numFmtId="0" fontId="0" fillId="0" borderId="0" xfId="0" applyFill="1"/>
    <xf numFmtId="9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41" fontId="0" fillId="0" borderId="0" xfId="0" applyNumberFormat="1" applyFill="1"/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168" fontId="6" fillId="0" borderId="0" xfId="153" applyNumberFormat="1" applyFont="1" applyFill="1" applyAlignment="1">
      <alignment horizontal="right" vertical="center"/>
    </xf>
    <xf numFmtId="168" fontId="6" fillId="0" borderId="3" xfId="153" applyNumberFormat="1" applyFont="1" applyFill="1" applyBorder="1" applyAlignment="1">
      <alignment horizontal="right" vertical="center"/>
    </xf>
    <xf numFmtId="168" fontId="6" fillId="0" borderId="4" xfId="153" applyNumberFormat="1" applyFont="1" applyFill="1" applyBorder="1" applyAlignment="1">
      <alignment horizontal="right" vertical="center"/>
    </xf>
    <xf numFmtId="168" fontId="6" fillId="0" borderId="3" xfId="153" applyNumberFormat="1" applyFont="1" applyFill="1" applyBorder="1"/>
    <xf numFmtId="168" fontId="6" fillId="0" borderId="5" xfId="153" applyNumberFormat="1" applyFont="1" applyFill="1" applyBorder="1"/>
    <xf numFmtId="0" fontId="8" fillId="0" borderId="0" xfId="0" applyFont="1" applyFill="1" applyProtection="1">
      <protection locked="0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168" fontId="6" fillId="0" borderId="0" xfId="153" applyNumberFormat="1" applyFont="1" applyFill="1"/>
    <xf numFmtId="168" fontId="0" fillId="0" borderId="0" xfId="153" applyNumberFormat="1" applyFont="1" applyFill="1"/>
    <xf numFmtId="168" fontId="12" fillId="0" borderId="0" xfId="153" applyNumberFormat="1" applyFont="1" applyFill="1"/>
    <xf numFmtId="168" fontId="9" fillId="0" borderId="0" xfId="153" applyNumberFormat="1" applyFont="1" applyFill="1"/>
    <xf numFmtId="168" fontId="9" fillId="0" borderId="3" xfId="153" applyNumberFormat="1" applyFont="1" applyFill="1" applyBorder="1"/>
    <xf numFmtId="164" fontId="9" fillId="0" borderId="0" xfId="151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30" fillId="0" borderId="0" xfId="0" applyFont="1"/>
    <xf numFmtId="0" fontId="31" fillId="0" borderId="0" xfId="0" applyFont="1"/>
    <xf numFmtId="0" fontId="31" fillId="0" borderId="2" xfId="0" applyFont="1" applyBorder="1"/>
    <xf numFmtId="0" fontId="30" fillId="0" borderId="2" xfId="0" applyFont="1" applyBorder="1"/>
    <xf numFmtId="164" fontId="4" fillId="2" borderId="4" xfId="151" applyNumberFormat="1" applyFont="1" applyFill="1" applyBorder="1" applyAlignment="1">
      <alignment horizontal="right"/>
    </xf>
    <xf numFmtId="168" fontId="9" fillId="0" borderId="0" xfId="153" applyNumberFormat="1" applyFont="1" applyAlignment="1">
      <alignment horizontal="right" vertical="center"/>
    </xf>
    <xf numFmtId="168" fontId="4" fillId="2" borderId="3" xfId="153" applyNumberFormat="1" applyFont="1" applyFill="1" applyBorder="1"/>
    <xf numFmtId="168" fontId="4" fillId="2" borderId="4" xfId="153" applyNumberFormat="1" applyFont="1" applyFill="1" applyBorder="1" applyAlignment="1">
      <alignment horizontal="right"/>
    </xf>
    <xf numFmtId="168" fontId="9" fillId="0" borderId="0" xfId="153" applyNumberFormat="1" applyFont="1" applyFill="1" applyAlignment="1">
      <alignment horizontal="right" vertical="center"/>
    </xf>
    <xf numFmtId="168" fontId="6" fillId="2" borderId="0" xfId="153" applyNumberFormat="1" applyFont="1" applyFill="1" applyAlignment="1">
      <alignment horizontal="center" vertical="center"/>
    </xf>
    <xf numFmtId="168" fontId="6" fillId="0" borderId="0" xfId="153" applyNumberFormat="1" applyFont="1" applyAlignment="1">
      <alignment horizontal="center" vertical="center"/>
    </xf>
    <xf numFmtId="168" fontId="9" fillId="2" borderId="4" xfId="153" applyNumberFormat="1" applyFont="1" applyFill="1" applyBorder="1"/>
    <xf numFmtId="168" fontId="0" fillId="2" borderId="3" xfId="153" applyNumberFormat="1" applyFont="1" applyFill="1" applyBorder="1" applyAlignment="1">
      <alignment horizontal="right"/>
    </xf>
    <xf numFmtId="168" fontId="6" fillId="0" borderId="5" xfId="153" applyNumberFormat="1" applyFont="1" applyBorder="1" applyAlignment="1">
      <alignment horizontal="right" vertical="center"/>
    </xf>
    <xf numFmtId="168" fontId="6" fillId="0" borderId="5" xfId="153" applyNumberFormat="1" applyFont="1" applyFill="1" applyBorder="1" applyAlignment="1">
      <alignment horizontal="right" vertical="center"/>
    </xf>
    <xf numFmtId="168" fontId="4" fillId="0" borderId="0" xfId="153" applyNumberFormat="1" applyFont="1"/>
    <xf numFmtId="168" fontId="6" fillId="0" borderId="0" xfId="153" applyNumberFormat="1" applyFont="1" applyAlignment="1">
      <alignment horizontal="right" vertical="top"/>
    </xf>
    <xf numFmtId="168" fontId="6" fillId="0" borderId="0" xfId="153" applyNumberFormat="1" applyFont="1" applyAlignment="1">
      <alignment horizontal="right"/>
    </xf>
    <xf numFmtId="168" fontId="6" fillId="0" borderId="0" xfId="153" applyNumberFormat="1" applyFont="1" applyFill="1" applyAlignment="1">
      <alignment horizontal="right" vertical="top"/>
    </xf>
    <xf numFmtId="168" fontId="4" fillId="0" borderId="0" xfId="153" applyNumberFormat="1" applyFont="1" applyFill="1"/>
    <xf numFmtId="168" fontId="6" fillId="0" borderId="0" xfId="153" applyNumberFormat="1" applyFont="1" applyFill="1" applyAlignment="1">
      <alignment horizontal="right"/>
    </xf>
    <xf numFmtId="168" fontId="30" fillId="2" borderId="0" xfId="153" applyNumberFormat="1" applyFont="1" applyFill="1"/>
    <xf numFmtId="168" fontId="6" fillId="2" borderId="3" xfId="153" applyNumberFormat="1" applyFont="1" applyFill="1" applyBorder="1"/>
    <xf numFmtId="168" fontId="4" fillId="0" borderId="5" xfId="153" applyNumberFormat="1" applyFont="1" applyBorder="1"/>
    <xf numFmtId="168" fontId="6" fillId="2" borderId="0" xfId="153" applyNumberFormat="1" applyFont="1" applyFill="1"/>
    <xf numFmtId="168" fontId="4" fillId="0" borderId="9" xfId="153" applyNumberFormat="1" applyFont="1" applyFill="1" applyBorder="1"/>
    <xf numFmtId="168" fontId="4" fillId="0" borderId="5" xfId="153" applyNumberFormat="1" applyFont="1" applyFill="1" applyBorder="1"/>
    <xf numFmtId="168" fontId="4" fillId="2" borderId="0" xfId="153" applyNumberFormat="1" applyFont="1" applyFill="1"/>
    <xf numFmtId="168" fontId="4" fillId="0" borderId="3" xfId="153" applyNumberFormat="1" applyFont="1" applyBorder="1"/>
    <xf numFmtId="164" fontId="4" fillId="0" borderId="3" xfId="151" applyNumberFormat="1" applyFont="1" applyBorder="1"/>
    <xf numFmtId="168" fontId="4" fillId="0" borderId="3" xfId="153" applyNumberFormat="1" applyFont="1" applyFill="1" applyBorder="1"/>
    <xf numFmtId="164" fontId="4" fillId="0" borderId="0" xfId="151" applyNumberFormat="1" applyFont="1"/>
    <xf numFmtId="168" fontId="4" fillId="0" borderId="7" xfId="153" applyNumberFormat="1" applyFont="1" applyBorder="1"/>
    <xf numFmtId="168" fontId="4" fillId="0" borderId="7" xfId="153" applyNumberFormat="1" applyFont="1" applyFill="1" applyBorder="1"/>
    <xf numFmtId="168" fontId="18" fillId="0" borderId="0" xfId="153" applyNumberFormat="1" applyFont="1" applyFill="1" applyProtection="1">
      <protection locked="0"/>
    </xf>
    <xf numFmtId="168" fontId="8" fillId="0" borderId="0" xfId="153" applyNumberFormat="1" applyFont="1" applyFill="1" applyProtection="1">
      <protection locked="0"/>
    </xf>
    <xf numFmtId="168" fontId="10" fillId="0" borderId="0" xfId="153" applyNumberFormat="1" applyFont="1" applyFill="1" applyProtection="1">
      <protection locked="0"/>
    </xf>
    <xf numFmtId="168" fontId="18" fillId="0" borderId="0" xfId="153" applyNumberFormat="1" applyFont="1" applyFill="1" applyAlignment="1">
      <alignment wrapText="1"/>
    </xf>
    <xf numFmtId="169" fontId="0" fillId="0" borderId="0" xfId="0" applyNumberFormat="1"/>
    <xf numFmtId="3" fontId="9" fillId="2" borderId="4" xfId="0" applyNumberFormat="1" applyFont="1" applyFill="1" applyBorder="1"/>
    <xf numFmtId="168" fontId="6" fillId="0" borderId="5" xfId="0" applyNumberFormat="1" applyFont="1" applyBorder="1" applyAlignment="1">
      <alignment horizontal="right" vertical="center"/>
    </xf>
    <xf numFmtId="9" fontId="9" fillId="0" borderId="0" xfId="151" applyFont="1" applyAlignment="1">
      <alignment horizontal="center" vertical="center"/>
    </xf>
    <xf numFmtId="168" fontId="0" fillId="0" borderId="0" xfId="0" applyNumberFormat="1"/>
    <xf numFmtId="164" fontId="6" fillId="0" borderId="5" xfId="151" applyNumberFormat="1" applyFont="1" applyBorder="1" applyAlignment="1">
      <alignment horizontal="right" vertical="center"/>
    </xf>
    <xf numFmtId="168" fontId="4" fillId="0" borderId="0" xfId="0" applyNumberFormat="1" applyFont="1"/>
    <xf numFmtId="43" fontId="4" fillId="0" borderId="0" xfId="0" applyNumberFormat="1" applyFont="1"/>
    <xf numFmtId="10" fontId="0" fillId="0" borderId="0" xfId="0" applyNumberFormat="1"/>
    <xf numFmtId="164" fontId="0" fillId="0" borderId="0" xfId="0" applyNumberFormat="1"/>
    <xf numFmtId="168" fontId="9" fillId="0" borderId="0" xfId="151" applyNumberFormat="1" applyFont="1" applyAlignment="1">
      <alignment horizontal="center" vertical="center"/>
    </xf>
    <xf numFmtId="164" fontId="4" fillId="4" borderId="4" xfId="151" applyNumberFormat="1" applyFont="1" applyFill="1" applyBorder="1" applyAlignment="1">
      <alignment horizontal="right"/>
    </xf>
    <xf numFmtId="168" fontId="26" fillId="0" borderId="0" xfId="153" applyNumberFormat="1" applyFont="1" applyFill="1"/>
    <xf numFmtId="168" fontId="10" fillId="0" borderId="0" xfId="153" applyNumberFormat="1" applyFont="1" applyFill="1"/>
    <xf numFmtId="168" fontId="7" fillId="0" borderId="0" xfId="0" applyNumberFormat="1" applyFont="1" applyFill="1"/>
    <xf numFmtId="10" fontId="0" fillId="0" borderId="0" xfId="151" applyNumberFormat="1" applyFont="1"/>
    <xf numFmtId="0" fontId="0" fillId="0" borderId="0" xfId="0" applyFont="1"/>
    <xf numFmtId="9" fontId="0" fillId="2" borderId="3" xfId="151" applyFont="1" applyFill="1" applyBorder="1"/>
    <xf numFmtId="9" fontId="6" fillId="0" borderId="5" xfId="151" applyFont="1" applyBorder="1" applyAlignment="1">
      <alignment horizontal="right" vertical="center"/>
    </xf>
    <xf numFmtId="9" fontId="0" fillId="0" borderId="5" xfId="151" applyFont="1" applyBorder="1"/>
    <xf numFmtId="9" fontId="14" fillId="0" borderId="0" xfId="151" applyFont="1"/>
    <xf numFmtId="9" fontId="6" fillId="0" borderId="0" xfId="151" applyFont="1"/>
    <xf numFmtId="9" fontId="0" fillId="3" borderId="3" xfId="151" applyFont="1" applyFill="1" applyBorder="1"/>
    <xf numFmtId="9" fontId="22" fillId="0" borderId="0" xfId="151" applyFont="1"/>
    <xf numFmtId="9" fontId="9" fillId="0" borderId="0" xfId="151" applyFont="1" applyAlignment="1">
      <alignment horizontal="left" vertical="center"/>
    </xf>
  </cellXfs>
  <cellStyles count="154">
    <cellStyle name="Comma" xfId="153" builtinId="3"/>
    <cellStyle name="Comma 2" xfId="1" xr:uid="{00000000-0005-0000-0000-000001000000}"/>
    <cellStyle name="Currency" xfId="152" builtinId="4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4" builtinId="9" hidden="1"/>
    <cellStyle name="Followed Hyperlink" xfId="132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14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5" builtinId="8" hidden="1"/>
    <cellStyle name="Hyperlink" xfId="107" builtinId="8" hidden="1"/>
    <cellStyle name="Hyperlink" xfId="99" builtinId="8" hidden="1"/>
    <cellStyle name="Hyperlink" xfId="91" builtinId="8" hidden="1"/>
    <cellStyle name="Hyperlink" xfId="8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75" builtinId="8" hidden="1"/>
    <cellStyle name="Hyperlink" xfId="59" builtinId="8" hidden="1"/>
    <cellStyle name="Hyperlink" xfId="4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  <cellStyle name="Normal 2" xfId="2" xr:uid="{00000000-0005-0000-0000-000098000000}"/>
    <cellStyle name="Percent" xfId="151" builtinId="5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the money was spent on</a:t>
            </a:r>
            <a:endParaRPr lang="en-GB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B77-44A7-ADB5-988B95F7E7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77-44A7-ADB5-988B95F7E7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77-44A7-ADB5-988B95F7E7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77-44A7-ADB5-988B95F7E7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B77-44A7-ADB5-988B95F7E710}"/>
              </c:ext>
            </c:extLst>
          </c:dPt>
          <c:dLbls>
            <c:dLbl>
              <c:idx val="0"/>
              <c:layout>
                <c:manualLayout>
                  <c:x val="0.10490690944031605"/>
                  <c:y val="-8.182912154031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77-44A7-ADB5-988B95F7E710}"/>
                </c:ext>
              </c:extLst>
            </c:dLbl>
            <c:dLbl>
              <c:idx val="1"/>
              <c:layout>
                <c:manualLayout>
                  <c:x val="1.0152281558740213E-2"/>
                  <c:y val="9.6269554753309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77-44A7-ADB5-988B95F7E710}"/>
                </c:ext>
              </c:extLst>
            </c:dLbl>
            <c:dLbl>
              <c:idx val="2"/>
              <c:layout>
                <c:manualLayout>
                  <c:x val="-0.10152281558740278"/>
                  <c:y val="-2.888086642599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77-44A7-ADB5-988B95F7E7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77-44A7-ADB5-988B95F7E7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77-44A7-ADB5-988B95F7E71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'Summary Report '!$N$7:$N$11</c:f>
              <c:numCache>
                <c:formatCode>"£"#,##0</c:formatCode>
                <c:ptCount val="5"/>
                <c:pt idx="0">
                  <c:v>-1.7959111216308221E-2</c:v>
                </c:pt>
                <c:pt idx="1">
                  <c:v>0.12757303093800076</c:v>
                </c:pt>
                <c:pt idx="2">
                  <c:v>-0.63342516916621516</c:v>
                </c:pt>
                <c:pt idx="3">
                  <c:v>0</c:v>
                </c:pt>
                <c:pt idx="4">
                  <c:v>1.4137931034482758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'Summary Report '!$M$7:$M$11</c15:sqref>
                        </c15:formulaRef>
                      </c:ext>
                    </c:extLst>
                    <c:strCache>
                      <c:ptCount val="5"/>
                      <c:pt idx="0">
                        <c:v> Amenities Maintenance</c:v>
                      </c:pt>
                      <c:pt idx="1">
                        <c:v>Parish Administration</c:v>
                      </c:pt>
                      <c:pt idx="2">
                        <c:v>Capital Projects</c:v>
                      </c:pt>
                      <c:pt idx="3">
                        <c:v>Grants to Charities</c:v>
                      </c:pt>
                      <c:pt idx="4">
                        <c:v>Civic Activities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B77-44A7-ADB5-988B95F7E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12</xdr:row>
      <xdr:rowOff>171450</xdr:rowOff>
    </xdr:from>
    <xdr:to>
      <xdr:col>13</xdr:col>
      <xdr:colOff>676275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A6EF6-44CA-47E9-8F6A-293CFB5D8F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%20Update%20June%2021%20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E Detailed Report"/>
      <sheetName val="Sheet4"/>
      <sheetName val="Sheet3"/>
      <sheetName val="Sheet2"/>
      <sheetName val="Summary Report "/>
      <sheetName val="Sheet1"/>
    </sheetNames>
    <sheetDataSet>
      <sheetData sheetId="0">
        <row r="9">
          <cell r="D9">
            <v>10458</v>
          </cell>
        </row>
        <row r="10">
          <cell r="D10">
            <v>833</v>
          </cell>
        </row>
        <row r="11">
          <cell r="D11">
            <v>1422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72</v>
          </cell>
        </row>
        <row r="18">
          <cell r="D18">
            <v>268</v>
          </cell>
        </row>
        <row r="19">
          <cell r="D19">
            <v>18</v>
          </cell>
        </row>
        <row r="20">
          <cell r="D20">
            <v>275</v>
          </cell>
        </row>
        <row r="21">
          <cell r="D21">
            <v>49</v>
          </cell>
        </row>
        <row r="22">
          <cell r="D22">
            <v>639</v>
          </cell>
        </row>
        <row r="23">
          <cell r="D23">
            <v>373</v>
          </cell>
        </row>
        <row r="24">
          <cell r="D24">
            <v>603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130</v>
          </cell>
        </row>
        <row r="30">
          <cell r="D30">
            <v>163</v>
          </cell>
        </row>
        <row r="31">
          <cell r="D31">
            <v>570</v>
          </cell>
        </row>
        <row r="32">
          <cell r="D32">
            <v>717</v>
          </cell>
        </row>
        <row r="33">
          <cell r="D33">
            <v>24</v>
          </cell>
        </row>
        <row r="34">
          <cell r="D34">
            <v>53</v>
          </cell>
        </row>
        <row r="35">
          <cell r="D35">
            <v>0</v>
          </cell>
        </row>
        <row r="38">
          <cell r="D38">
            <v>16667</v>
          </cell>
        </row>
        <row r="40">
          <cell r="D40">
            <v>0</v>
          </cell>
        </row>
        <row r="41">
          <cell r="D41">
            <v>0</v>
          </cell>
        </row>
        <row r="43">
          <cell r="D43">
            <v>0</v>
          </cell>
        </row>
        <row r="44">
          <cell r="D44">
            <v>2000</v>
          </cell>
        </row>
        <row r="45">
          <cell r="D45">
            <v>2000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18667</v>
          </cell>
        </row>
        <row r="54">
          <cell r="D54">
            <v>7774</v>
          </cell>
        </row>
        <row r="55">
          <cell r="D55">
            <v>15</v>
          </cell>
        </row>
        <row r="56">
          <cell r="D56">
            <v>0</v>
          </cell>
        </row>
        <row r="57">
          <cell r="D57">
            <v>100</v>
          </cell>
        </row>
        <row r="58">
          <cell r="D58">
            <v>1844</v>
          </cell>
        </row>
        <row r="59">
          <cell r="D59">
            <v>950</v>
          </cell>
        </row>
        <row r="60">
          <cell r="D60">
            <v>6110</v>
          </cell>
        </row>
        <row r="61">
          <cell r="D61">
            <v>533</v>
          </cell>
        </row>
        <row r="62">
          <cell r="D62">
            <v>1464</v>
          </cell>
        </row>
        <row r="63">
          <cell r="D63">
            <v>562</v>
          </cell>
        </row>
        <row r="65">
          <cell r="D65">
            <v>14133</v>
          </cell>
        </row>
        <row r="66">
          <cell r="D66">
            <v>0</v>
          </cell>
        </row>
        <row r="67">
          <cell r="D67">
            <v>33485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4">
          <cell r="D84">
            <v>0</v>
          </cell>
        </row>
        <row r="85">
          <cell r="D85">
            <v>33485</v>
          </cell>
        </row>
        <row r="88">
          <cell r="D88">
            <v>101531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12</v>
          </cell>
        </row>
        <row r="92">
          <cell r="D92">
            <v>101543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870</v>
          </cell>
        </row>
        <row r="97">
          <cell r="D97">
            <v>84</v>
          </cell>
        </row>
        <row r="98">
          <cell r="D98">
            <v>0</v>
          </cell>
        </row>
        <row r="99">
          <cell r="D99">
            <v>533</v>
          </cell>
        </row>
        <row r="100">
          <cell r="D100">
            <v>1487</v>
          </cell>
        </row>
        <row r="116">
          <cell r="D116">
            <v>1487</v>
          </cell>
        </row>
        <row r="118">
          <cell r="D118">
            <v>52152</v>
          </cell>
        </row>
        <row r="119">
          <cell r="D119">
            <v>103030</v>
          </cell>
        </row>
        <row r="120">
          <cell r="D120">
            <v>-50878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7"/>
  <sheetViews>
    <sheetView tabSelected="1" zoomScaleNormal="100" workbookViewId="0">
      <pane xSplit="2" ySplit="5" topLeftCell="C124" activePane="bottomRight" state="frozen"/>
      <selection pane="topRight" activeCell="C1" sqref="C1"/>
      <selection pane="bottomLeft" activeCell="A6" sqref="A6"/>
      <selection pane="bottomRight" activeCell="G32" sqref="G32"/>
    </sheetView>
  </sheetViews>
  <sheetFormatPr defaultColWidth="11.42578125" defaultRowHeight="15" x14ac:dyDescent="0.25"/>
  <cols>
    <col min="1" max="1" width="8.7109375" customWidth="1"/>
    <col min="2" max="2" width="26.7109375" customWidth="1"/>
    <col min="3" max="3" width="13.42578125" hidden="1" customWidth="1"/>
    <col min="4" max="4" width="11.42578125" hidden="1" customWidth="1"/>
    <col min="5" max="5" width="12.7109375" hidden="1" customWidth="1"/>
    <col min="6" max="6" width="12.85546875" style="118" customWidth="1"/>
    <col min="7" max="7" width="14.140625" customWidth="1"/>
    <col min="8" max="8" width="15" style="118" customWidth="1"/>
    <col min="9" max="9" width="13.28515625" customWidth="1"/>
    <col min="10" max="15" width="11.42578125" hidden="1" customWidth="1"/>
    <col min="16" max="22" width="11.42578125" customWidth="1"/>
  </cols>
  <sheetData>
    <row r="1" spans="1:22" ht="21" x14ac:dyDescent="0.35">
      <c r="A1" s="1" t="s">
        <v>149</v>
      </c>
    </row>
    <row r="2" spans="1:22" ht="18.75" x14ac:dyDescent="0.3">
      <c r="A2" s="2" t="s">
        <v>79</v>
      </c>
      <c r="C2" s="2" t="s">
        <v>0</v>
      </c>
      <c r="D2" s="42">
        <v>44440</v>
      </c>
      <c r="F2" s="119"/>
    </row>
    <row r="4" spans="1:22" ht="18.75" x14ac:dyDescent="0.3">
      <c r="B4" s="2"/>
      <c r="D4" s="191"/>
      <c r="E4" s="192">
        <v>0.5</v>
      </c>
    </row>
    <row r="5" spans="1:22" ht="38.25" x14ac:dyDescent="0.25">
      <c r="C5" s="3" t="s">
        <v>126</v>
      </c>
      <c r="D5" s="3" t="s">
        <v>131</v>
      </c>
      <c r="E5" s="3" t="s">
        <v>122</v>
      </c>
      <c r="F5" s="120" t="s">
        <v>130</v>
      </c>
      <c r="G5" s="3" t="s">
        <v>70</v>
      </c>
      <c r="H5" s="120" t="s">
        <v>135</v>
      </c>
      <c r="I5" s="3" t="s">
        <v>136</v>
      </c>
      <c r="J5" s="82" t="s">
        <v>75</v>
      </c>
      <c r="K5" s="82" t="s">
        <v>76</v>
      </c>
      <c r="L5" s="5" t="s">
        <v>133</v>
      </c>
      <c r="M5" s="5" t="s">
        <v>134</v>
      </c>
      <c r="N5" s="5" t="s">
        <v>139</v>
      </c>
      <c r="O5" s="5"/>
      <c r="P5" s="5"/>
      <c r="Q5" s="5"/>
      <c r="R5" s="82"/>
    </row>
    <row r="6" spans="1:22" ht="18.75" x14ac:dyDescent="0.3">
      <c r="A6" s="2" t="s">
        <v>1</v>
      </c>
      <c r="C6" s="6"/>
      <c r="D6" s="6"/>
      <c r="E6" s="6"/>
      <c r="F6" s="121"/>
      <c r="H6" s="135"/>
      <c r="I6" s="5"/>
      <c r="J6" s="5"/>
      <c r="K6" s="5"/>
      <c r="L6" s="5"/>
      <c r="M6" s="5"/>
      <c r="N6" s="5"/>
      <c r="O6" s="5"/>
      <c r="P6" s="5"/>
    </row>
    <row r="7" spans="1:22" x14ac:dyDescent="0.25">
      <c r="A7" s="7" t="s">
        <v>2</v>
      </c>
      <c r="B7" s="8"/>
      <c r="C7" s="9"/>
      <c r="D7" s="9"/>
      <c r="E7" s="9"/>
      <c r="F7" s="122"/>
      <c r="G7" s="9"/>
      <c r="H7" s="136"/>
      <c r="I7" s="5"/>
      <c r="J7" s="5"/>
      <c r="K7" s="5"/>
      <c r="L7" s="5"/>
      <c r="M7" s="5"/>
      <c r="N7" s="5"/>
      <c r="O7" s="5"/>
      <c r="P7" s="5"/>
    </row>
    <row r="8" spans="1:22" x14ac:dyDescent="0.25">
      <c r="A8" s="8"/>
      <c r="B8" s="8"/>
      <c r="C8" s="9"/>
      <c r="D8" s="9"/>
      <c r="E8" s="9"/>
      <c r="F8" s="122"/>
      <c r="G8" s="9"/>
      <c r="H8" s="136"/>
      <c r="I8" s="5"/>
      <c r="J8" s="189"/>
      <c r="K8" s="189"/>
      <c r="L8" s="189"/>
      <c r="M8" s="89"/>
      <c r="N8" s="189"/>
      <c r="O8" s="190"/>
      <c r="P8" s="5"/>
      <c r="U8" s="5"/>
      <c r="V8" s="5"/>
    </row>
    <row r="9" spans="1:22" x14ac:dyDescent="0.25">
      <c r="A9" s="8">
        <v>4001</v>
      </c>
      <c r="B9" s="8" t="s">
        <v>3</v>
      </c>
      <c r="C9" s="153">
        <v>42000</v>
      </c>
      <c r="D9" s="150">
        <v>20792</v>
      </c>
      <c r="E9" s="143">
        <f t="shared" ref="E9:E38" si="0">IF(C9&gt;0,D9/C9,"")</f>
        <v>0.49504761904761907</v>
      </c>
      <c r="F9" s="153">
        <v>45639</v>
      </c>
      <c r="G9" s="186" t="s">
        <v>150</v>
      </c>
      <c r="H9" s="153">
        <v>52226</v>
      </c>
      <c r="I9" s="144">
        <f>IF(F9&gt;0,H9/F9-1,"")</f>
        <v>0.14432831569491</v>
      </c>
      <c r="J9" s="117">
        <f>'[1]I&amp;E Detailed Report'!$D9</f>
        <v>10458</v>
      </c>
      <c r="K9" s="117">
        <f>D9-J9</f>
        <v>10334</v>
      </c>
      <c r="L9" s="34">
        <v>10875</v>
      </c>
      <c r="M9" s="34">
        <v>11566</v>
      </c>
      <c r="N9" s="117">
        <f>SUM(J9:M9)</f>
        <v>43233</v>
      </c>
      <c r="O9" s="90"/>
      <c r="P9" s="89"/>
      <c r="Q9" s="33"/>
      <c r="R9" s="33"/>
      <c r="S9" s="93"/>
      <c r="U9" s="5"/>
      <c r="V9" s="5"/>
    </row>
    <row r="10" spans="1:22" x14ac:dyDescent="0.25">
      <c r="A10" s="146">
        <v>4002</v>
      </c>
      <c r="B10" s="147" t="s">
        <v>4</v>
      </c>
      <c r="C10" s="153">
        <v>3400</v>
      </c>
      <c r="D10" s="150">
        <v>1649</v>
      </c>
      <c r="E10" s="143">
        <f t="shared" si="0"/>
        <v>0.48499999999999999</v>
      </c>
      <c r="F10" s="153">
        <v>3325</v>
      </c>
      <c r="G10" s="186"/>
      <c r="H10" s="153">
        <v>3371</v>
      </c>
      <c r="I10" s="144">
        <f t="shared" ref="I10:I45" si="1">IF(F10&gt;0,H10/F10-1,"")</f>
        <v>1.3834586466165311E-2</v>
      </c>
      <c r="J10" s="117">
        <f>'[1]I&amp;E Detailed Report'!$D10</f>
        <v>833</v>
      </c>
      <c r="K10" s="117">
        <f t="shared" ref="K10:K75" si="2">D10-J10</f>
        <v>816</v>
      </c>
      <c r="L10" s="34">
        <v>895</v>
      </c>
      <c r="M10" s="34">
        <v>820</v>
      </c>
      <c r="N10" s="117">
        <f t="shared" ref="N10:N51" si="3">SUM(J10:M10)</f>
        <v>3364</v>
      </c>
      <c r="O10" s="5"/>
      <c r="P10" s="89"/>
      <c r="Q10" s="33"/>
      <c r="R10" s="33"/>
      <c r="S10" s="93"/>
      <c r="U10" s="5"/>
      <c r="V10" s="5"/>
    </row>
    <row r="11" spans="1:22" x14ac:dyDescent="0.25">
      <c r="A11" s="146">
        <v>4003</v>
      </c>
      <c r="B11" s="147" t="s">
        <v>5</v>
      </c>
      <c r="C11" s="153">
        <v>5500</v>
      </c>
      <c r="D11" s="150">
        <v>2838</v>
      </c>
      <c r="E11" s="143">
        <f t="shared" si="0"/>
        <v>0.51600000000000001</v>
      </c>
      <c r="F11" s="153">
        <v>5726</v>
      </c>
      <c r="G11" s="186"/>
      <c r="H11" s="153">
        <v>5899</v>
      </c>
      <c r="I11" s="144">
        <f t="shared" si="1"/>
        <v>3.0213063220398073E-2</v>
      </c>
      <c r="J11" s="117">
        <f>'[1]I&amp;E Detailed Report'!$D11</f>
        <v>1422</v>
      </c>
      <c r="K11" s="117">
        <f t="shared" si="2"/>
        <v>1416</v>
      </c>
      <c r="L11" s="34">
        <v>1465</v>
      </c>
      <c r="M11" s="34">
        <v>1439</v>
      </c>
      <c r="N11" s="117">
        <f t="shared" si="3"/>
        <v>5742</v>
      </c>
      <c r="O11" s="5"/>
      <c r="P11" s="89"/>
      <c r="Q11" s="33"/>
      <c r="R11" s="33"/>
      <c r="S11" s="93"/>
      <c r="U11" s="5"/>
      <c r="V11" s="5"/>
    </row>
    <row r="12" spans="1:22" x14ac:dyDescent="0.25">
      <c r="A12" s="146">
        <v>4007</v>
      </c>
      <c r="B12" s="147" t="s">
        <v>6</v>
      </c>
      <c r="C12" s="153">
        <v>0</v>
      </c>
      <c r="D12" s="150">
        <v>39</v>
      </c>
      <c r="E12" s="143" t="str">
        <f t="shared" si="0"/>
        <v/>
      </c>
      <c r="F12" s="153">
        <v>119</v>
      </c>
      <c r="G12" s="186"/>
      <c r="H12" s="153">
        <v>119</v>
      </c>
      <c r="I12" s="144">
        <f t="shared" si="1"/>
        <v>0</v>
      </c>
      <c r="J12" s="117">
        <f>'[1]I&amp;E Detailed Report'!$D12</f>
        <v>0</v>
      </c>
      <c r="K12" s="117">
        <f t="shared" si="2"/>
        <v>39</v>
      </c>
      <c r="L12" s="34">
        <v>0</v>
      </c>
      <c r="M12" s="34">
        <v>0</v>
      </c>
      <c r="N12" s="117">
        <f t="shared" si="3"/>
        <v>39</v>
      </c>
      <c r="O12" s="5"/>
      <c r="P12" s="89"/>
      <c r="Q12" s="33"/>
      <c r="R12" s="33"/>
      <c r="S12" s="93"/>
      <c r="U12" s="5"/>
      <c r="V12" s="5"/>
    </row>
    <row r="13" spans="1:22" x14ac:dyDescent="0.25">
      <c r="A13" s="146">
        <v>4008</v>
      </c>
      <c r="B13" s="147" t="s">
        <v>7</v>
      </c>
      <c r="C13" s="153">
        <v>500</v>
      </c>
      <c r="D13" s="150">
        <v>119</v>
      </c>
      <c r="E13" s="143">
        <f t="shared" si="0"/>
        <v>0.23799999999999999</v>
      </c>
      <c r="F13" s="153">
        <v>469</v>
      </c>
      <c r="G13" s="186"/>
      <c r="H13" s="153">
        <v>500</v>
      </c>
      <c r="I13" s="144">
        <f t="shared" si="1"/>
        <v>6.6098081023454158E-2</v>
      </c>
      <c r="J13" s="117">
        <f>'[1]I&amp;E Detailed Report'!$D13</f>
        <v>0</v>
      </c>
      <c r="K13" s="117">
        <f t="shared" si="2"/>
        <v>119</v>
      </c>
      <c r="L13" s="34">
        <v>-340</v>
      </c>
      <c r="M13" s="34">
        <v>65</v>
      </c>
      <c r="N13" s="117">
        <f t="shared" si="3"/>
        <v>-156</v>
      </c>
      <c r="O13" s="5"/>
      <c r="P13" s="89"/>
      <c r="Q13" s="33"/>
      <c r="R13" s="33"/>
      <c r="S13" s="93"/>
      <c r="U13" s="5"/>
      <c r="V13" s="5"/>
    </row>
    <row r="14" spans="1:22" x14ac:dyDescent="0.25">
      <c r="A14" s="146">
        <v>4009</v>
      </c>
      <c r="B14" s="147" t="s">
        <v>8</v>
      </c>
      <c r="C14" s="153">
        <v>300</v>
      </c>
      <c r="D14" s="150">
        <v>0</v>
      </c>
      <c r="E14" s="143">
        <f t="shared" si="0"/>
        <v>0</v>
      </c>
      <c r="F14" s="153">
        <v>300</v>
      </c>
      <c r="G14" s="186"/>
      <c r="H14" s="153">
        <v>300</v>
      </c>
      <c r="I14" s="144">
        <f t="shared" si="1"/>
        <v>0</v>
      </c>
      <c r="J14" s="117">
        <f>'[1]I&amp;E Detailed Report'!$D14</f>
        <v>0</v>
      </c>
      <c r="K14" s="117">
        <f t="shared" si="2"/>
        <v>0</v>
      </c>
      <c r="L14" s="34">
        <v>0</v>
      </c>
      <c r="M14" s="34">
        <v>58</v>
      </c>
      <c r="N14" s="117">
        <f t="shared" si="3"/>
        <v>58</v>
      </c>
      <c r="O14" s="5"/>
      <c r="P14" s="89"/>
      <c r="Q14" s="33"/>
      <c r="R14" s="33"/>
      <c r="S14" s="93"/>
      <c r="U14" s="5"/>
      <c r="V14" s="5"/>
    </row>
    <row r="15" spans="1:22" x14ac:dyDescent="0.25">
      <c r="A15" s="146">
        <v>4012</v>
      </c>
      <c r="B15" s="147" t="s">
        <v>9</v>
      </c>
      <c r="C15" s="153">
        <v>0</v>
      </c>
      <c r="D15" s="150">
        <v>0</v>
      </c>
      <c r="E15" s="143" t="str">
        <f t="shared" si="0"/>
        <v/>
      </c>
      <c r="F15" s="153">
        <v>0</v>
      </c>
      <c r="G15" s="186"/>
      <c r="H15" s="153">
        <v>0</v>
      </c>
      <c r="I15" s="144" t="str">
        <f t="shared" si="1"/>
        <v/>
      </c>
      <c r="J15" s="117">
        <f>'[1]I&amp;E Detailed Report'!$D15</f>
        <v>0</v>
      </c>
      <c r="K15" s="117">
        <f t="shared" si="2"/>
        <v>0</v>
      </c>
      <c r="L15" s="34">
        <v>0</v>
      </c>
      <c r="M15" s="34">
        <v>1</v>
      </c>
      <c r="N15" s="117">
        <f t="shared" si="3"/>
        <v>1</v>
      </c>
      <c r="O15" s="5"/>
      <c r="P15" s="89"/>
      <c r="Q15" s="33"/>
      <c r="R15" s="33"/>
      <c r="S15" s="93"/>
      <c r="U15" s="5"/>
      <c r="V15" s="5"/>
    </row>
    <row r="16" spans="1:22" x14ac:dyDescent="0.25">
      <c r="A16" s="146">
        <v>4014</v>
      </c>
      <c r="B16" s="147" t="s">
        <v>10</v>
      </c>
      <c r="C16" s="153">
        <v>0</v>
      </c>
      <c r="D16" s="150"/>
      <c r="E16" s="143" t="str">
        <f t="shared" si="0"/>
        <v/>
      </c>
      <c r="F16" s="153">
        <v>0</v>
      </c>
      <c r="G16" s="186"/>
      <c r="H16" s="153">
        <v>0</v>
      </c>
      <c r="I16" s="144" t="str">
        <f t="shared" si="1"/>
        <v/>
      </c>
      <c r="J16" s="117">
        <f>'[1]I&amp;E Detailed Report'!$D16</f>
        <v>0</v>
      </c>
      <c r="K16" s="117">
        <f t="shared" si="2"/>
        <v>0</v>
      </c>
      <c r="L16" s="34">
        <v>0</v>
      </c>
      <c r="M16" s="34">
        <v>0</v>
      </c>
      <c r="N16" s="117">
        <f t="shared" si="3"/>
        <v>0</v>
      </c>
      <c r="O16" s="5"/>
      <c r="P16" s="89"/>
      <c r="Q16" s="33"/>
      <c r="R16" s="33"/>
      <c r="S16" s="93"/>
      <c r="U16" s="5"/>
      <c r="V16" s="5"/>
    </row>
    <row r="17" spans="1:22" x14ac:dyDescent="0.25">
      <c r="A17" s="146">
        <v>4016</v>
      </c>
      <c r="B17" s="147" t="s">
        <v>11</v>
      </c>
      <c r="C17" s="153">
        <v>250</v>
      </c>
      <c r="D17" s="150">
        <v>144</v>
      </c>
      <c r="E17" s="143">
        <f t="shared" si="0"/>
        <v>0.57599999999999996</v>
      </c>
      <c r="F17" s="153">
        <v>288</v>
      </c>
      <c r="G17" s="186"/>
      <c r="H17" s="153">
        <v>250</v>
      </c>
      <c r="I17" s="144">
        <f t="shared" si="1"/>
        <v>-0.13194444444444442</v>
      </c>
      <c r="J17" s="117">
        <f>'[1]I&amp;E Detailed Report'!$D17</f>
        <v>72</v>
      </c>
      <c r="K17" s="117">
        <f t="shared" si="2"/>
        <v>72</v>
      </c>
      <c r="L17" s="34">
        <v>0</v>
      </c>
      <c r="M17" s="34">
        <v>0</v>
      </c>
      <c r="N17" s="117">
        <f t="shared" si="3"/>
        <v>144</v>
      </c>
      <c r="O17" s="5"/>
      <c r="P17" s="89"/>
      <c r="Q17" s="33"/>
      <c r="R17" s="33"/>
      <c r="S17" s="93"/>
      <c r="U17" s="5"/>
      <c r="V17" s="5"/>
    </row>
    <row r="18" spans="1:22" x14ac:dyDescent="0.25">
      <c r="A18" s="146">
        <v>4019</v>
      </c>
      <c r="B18" s="147" t="s">
        <v>12</v>
      </c>
      <c r="C18" s="153">
        <v>1100</v>
      </c>
      <c r="D18" s="150">
        <v>596</v>
      </c>
      <c r="E18" s="143">
        <f t="shared" si="0"/>
        <v>0.54181818181818187</v>
      </c>
      <c r="F18" s="153">
        <v>1192</v>
      </c>
      <c r="G18" s="186"/>
      <c r="H18" s="153">
        <v>1200</v>
      </c>
      <c r="I18" s="144">
        <f t="shared" si="1"/>
        <v>6.7114093959732557E-3</v>
      </c>
      <c r="J18" s="117">
        <f>'[1]I&amp;E Detailed Report'!$D18</f>
        <v>268</v>
      </c>
      <c r="K18" s="117">
        <f t="shared" si="2"/>
        <v>328</v>
      </c>
      <c r="L18" s="34">
        <v>261</v>
      </c>
      <c r="M18" s="34">
        <v>262</v>
      </c>
      <c r="N18" s="117">
        <f t="shared" si="3"/>
        <v>1119</v>
      </c>
      <c r="O18" s="5"/>
      <c r="P18" s="89"/>
      <c r="Q18" s="33"/>
      <c r="R18" s="33"/>
      <c r="S18" s="93"/>
      <c r="U18" s="5"/>
      <c r="V18" s="5"/>
    </row>
    <row r="19" spans="1:22" x14ac:dyDescent="0.25">
      <c r="A19" s="146">
        <v>4020</v>
      </c>
      <c r="B19" s="147" t="s">
        <v>13</v>
      </c>
      <c r="C19" s="153">
        <v>0</v>
      </c>
      <c r="D19" s="150">
        <v>71</v>
      </c>
      <c r="E19" s="143" t="str">
        <f t="shared" si="0"/>
        <v/>
      </c>
      <c r="F19" s="153">
        <v>72</v>
      </c>
      <c r="G19" s="186"/>
      <c r="H19" s="153">
        <v>100</v>
      </c>
      <c r="I19" s="144">
        <f t="shared" si="1"/>
        <v>0.38888888888888884</v>
      </c>
      <c r="J19" s="117">
        <f>'[1]I&amp;E Detailed Report'!$D19</f>
        <v>18</v>
      </c>
      <c r="K19" s="117">
        <f t="shared" si="2"/>
        <v>53</v>
      </c>
      <c r="L19" s="34">
        <v>0</v>
      </c>
      <c r="M19" s="34">
        <v>711</v>
      </c>
      <c r="N19" s="117">
        <f t="shared" si="3"/>
        <v>782</v>
      </c>
      <c r="O19" s="5"/>
      <c r="P19" s="89"/>
      <c r="Q19" s="33"/>
      <c r="R19" s="33"/>
      <c r="S19" s="93"/>
      <c r="U19" s="5"/>
      <c r="V19" s="5"/>
    </row>
    <row r="20" spans="1:22" x14ac:dyDescent="0.25">
      <c r="A20" s="145">
        <v>4021</v>
      </c>
      <c r="B20" s="148" t="s">
        <v>14</v>
      </c>
      <c r="C20" s="153">
        <v>1400</v>
      </c>
      <c r="D20" s="150">
        <v>550</v>
      </c>
      <c r="E20" s="143">
        <f t="shared" si="0"/>
        <v>0.39285714285714285</v>
      </c>
      <c r="F20" s="153">
        <v>1209</v>
      </c>
      <c r="G20" s="186"/>
      <c r="H20" s="153">
        <v>1400</v>
      </c>
      <c r="I20" s="144">
        <f t="shared" si="1"/>
        <v>0.15798180314309351</v>
      </c>
      <c r="J20" s="117">
        <f>'[1]I&amp;E Detailed Report'!$D20</f>
        <v>275</v>
      </c>
      <c r="K20" s="117">
        <f t="shared" si="2"/>
        <v>275</v>
      </c>
      <c r="L20" s="34">
        <v>996</v>
      </c>
      <c r="M20" s="34">
        <v>444</v>
      </c>
      <c r="N20" s="117">
        <f t="shared" si="3"/>
        <v>1990</v>
      </c>
      <c r="O20" s="5"/>
      <c r="P20" s="89"/>
      <c r="Q20" s="33"/>
      <c r="R20" s="33"/>
      <c r="S20" s="93"/>
      <c r="U20" s="5"/>
      <c r="V20" s="5"/>
    </row>
    <row r="21" spans="1:22" x14ac:dyDescent="0.25">
      <c r="A21" s="146">
        <v>4022</v>
      </c>
      <c r="B21" s="147" t="s">
        <v>15</v>
      </c>
      <c r="C21" s="153">
        <v>300</v>
      </c>
      <c r="D21" s="150">
        <v>49</v>
      </c>
      <c r="E21" s="143">
        <f t="shared" si="0"/>
        <v>0.16333333333333333</v>
      </c>
      <c r="F21" s="153">
        <v>119</v>
      </c>
      <c r="G21" s="186"/>
      <c r="H21" s="153">
        <v>150</v>
      </c>
      <c r="I21" s="144">
        <f t="shared" si="1"/>
        <v>0.26050420168067223</v>
      </c>
      <c r="J21" s="117">
        <f>'[1]I&amp;E Detailed Report'!$D21</f>
        <v>49</v>
      </c>
      <c r="K21" s="117">
        <f t="shared" si="2"/>
        <v>0</v>
      </c>
      <c r="L21" s="34">
        <v>0</v>
      </c>
      <c r="M21" s="34">
        <v>0</v>
      </c>
      <c r="N21" s="117">
        <f t="shared" si="3"/>
        <v>49</v>
      </c>
      <c r="O21" s="5"/>
      <c r="P21" s="89"/>
      <c r="Q21" s="33"/>
      <c r="R21" s="33"/>
      <c r="S21" s="93"/>
      <c r="U21" s="5"/>
      <c r="V21" s="5"/>
    </row>
    <row r="22" spans="1:22" x14ac:dyDescent="0.25">
      <c r="A22" s="146">
        <v>4023</v>
      </c>
      <c r="B22" s="147" t="s">
        <v>16</v>
      </c>
      <c r="C22" s="153">
        <v>2650</v>
      </c>
      <c r="D22" s="150">
        <v>1283</v>
      </c>
      <c r="E22" s="143">
        <f t="shared" si="0"/>
        <v>0.48415094339622644</v>
      </c>
      <c r="F22" s="153">
        <v>2583</v>
      </c>
      <c r="G22" s="186"/>
      <c r="H22" s="153">
        <v>2650</v>
      </c>
      <c r="I22" s="144">
        <f t="shared" si="1"/>
        <v>2.5938830816879532E-2</v>
      </c>
      <c r="J22" s="117">
        <f>'[1]I&amp;E Detailed Report'!$D22</f>
        <v>639</v>
      </c>
      <c r="K22" s="117">
        <f t="shared" si="2"/>
        <v>644</v>
      </c>
      <c r="L22" s="34">
        <v>942</v>
      </c>
      <c r="M22" s="34">
        <v>397</v>
      </c>
      <c r="N22" s="117">
        <f t="shared" si="3"/>
        <v>2622</v>
      </c>
      <c r="O22" s="5"/>
      <c r="P22" s="89"/>
      <c r="Q22" s="33"/>
      <c r="R22" s="33"/>
      <c r="S22" s="93"/>
      <c r="U22" s="5"/>
      <c r="V22" s="5"/>
    </row>
    <row r="23" spans="1:22" x14ac:dyDescent="0.25">
      <c r="A23" s="145">
        <v>4024</v>
      </c>
      <c r="B23" s="148" t="s">
        <v>17</v>
      </c>
      <c r="C23" s="153">
        <v>2200</v>
      </c>
      <c r="D23" s="150">
        <v>905</v>
      </c>
      <c r="E23" s="143">
        <f t="shared" si="0"/>
        <v>0.41136363636363638</v>
      </c>
      <c r="F23" s="153">
        <v>2131</v>
      </c>
      <c r="G23" s="186"/>
      <c r="H23" s="153">
        <v>2200</v>
      </c>
      <c r="I23" s="144">
        <f t="shared" si="1"/>
        <v>3.2379164711403119E-2</v>
      </c>
      <c r="J23" s="117">
        <f>'[1]I&amp;E Detailed Report'!$D23</f>
        <v>373</v>
      </c>
      <c r="K23" s="117">
        <f t="shared" si="2"/>
        <v>532</v>
      </c>
      <c r="L23" s="34">
        <v>340</v>
      </c>
      <c r="M23" s="34">
        <v>629</v>
      </c>
      <c r="N23" s="117">
        <f t="shared" si="3"/>
        <v>1874</v>
      </c>
      <c r="O23" s="5"/>
      <c r="P23" s="89"/>
      <c r="Q23" s="33"/>
      <c r="R23" s="33"/>
      <c r="S23" s="93"/>
      <c r="U23" s="5"/>
      <c r="V23" s="5"/>
    </row>
    <row r="24" spans="1:22" x14ac:dyDescent="0.25">
      <c r="A24" s="145">
        <v>4025</v>
      </c>
      <c r="B24" s="148" t="s">
        <v>18</v>
      </c>
      <c r="C24" s="153">
        <v>5700</v>
      </c>
      <c r="D24" s="150">
        <v>2040</v>
      </c>
      <c r="E24" s="143">
        <f t="shared" si="0"/>
        <v>0.35789473684210527</v>
      </c>
      <c r="F24" s="153">
        <v>6145</v>
      </c>
      <c r="G24" s="186"/>
      <c r="H24" s="153">
        <v>6200</v>
      </c>
      <c r="I24" s="144">
        <f t="shared" si="1"/>
        <v>8.9503661513425925E-3</v>
      </c>
      <c r="J24" s="117">
        <f>'[1]I&amp;E Detailed Report'!$D24</f>
        <v>603</v>
      </c>
      <c r="K24" s="117">
        <f t="shared" si="2"/>
        <v>1437</v>
      </c>
      <c r="L24" s="34">
        <v>0</v>
      </c>
      <c r="M24" s="34">
        <v>0</v>
      </c>
      <c r="N24" s="117">
        <f t="shared" si="3"/>
        <v>2040</v>
      </c>
      <c r="O24" s="5"/>
      <c r="P24" s="89"/>
      <c r="Q24" s="33"/>
      <c r="R24" s="33"/>
      <c r="S24" s="93"/>
      <c r="U24" s="5"/>
      <c r="V24" s="5"/>
    </row>
    <row r="25" spans="1:22" x14ac:dyDescent="0.25">
      <c r="A25" s="146">
        <v>4026</v>
      </c>
      <c r="B25" s="147" t="s">
        <v>19</v>
      </c>
      <c r="C25" s="153">
        <v>2000</v>
      </c>
      <c r="D25" s="150">
        <v>24</v>
      </c>
      <c r="E25" s="143">
        <f t="shared" si="0"/>
        <v>1.2E-2</v>
      </c>
      <c r="F25" s="153">
        <v>525</v>
      </c>
      <c r="G25" s="186"/>
      <c r="H25" s="153">
        <v>600</v>
      </c>
      <c r="I25" s="144">
        <f t="shared" si="1"/>
        <v>0.14285714285714279</v>
      </c>
      <c r="J25" s="117">
        <f>'[1]I&amp;E Detailed Report'!$D25</f>
        <v>0</v>
      </c>
      <c r="K25" s="117">
        <f t="shared" si="2"/>
        <v>24</v>
      </c>
      <c r="L25" s="34">
        <v>31</v>
      </c>
      <c r="M25" s="34">
        <v>149</v>
      </c>
      <c r="N25" s="117">
        <f t="shared" si="3"/>
        <v>204</v>
      </c>
      <c r="O25" s="5"/>
      <c r="P25" s="89"/>
      <c r="Q25" s="33"/>
      <c r="R25" s="33"/>
      <c r="S25" s="93"/>
      <c r="U25" s="5"/>
      <c r="V25" s="5"/>
    </row>
    <row r="26" spans="1:22" x14ac:dyDescent="0.25">
      <c r="A26" s="146">
        <v>4032</v>
      </c>
      <c r="B26" s="147" t="s">
        <v>20</v>
      </c>
      <c r="C26" s="153">
        <v>900</v>
      </c>
      <c r="D26" s="150">
        <v>0</v>
      </c>
      <c r="E26" s="143">
        <f t="shared" si="0"/>
        <v>0</v>
      </c>
      <c r="F26" s="153">
        <v>0</v>
      </c>
      <c r="G26" s="186"/>
      <c r="H26" s="153">
        <v>0</v>
      </c>
      <c r="I26" s="144" t="str">
        <f t="shared" si="1"/>
        <v/>
      </c>
      <c r="J26" s="117">
        <f>'[1]I&amp;E Detailed Report'!$D26</f>
        <v>0</v>
      </c>
      <c r="K26" s="117">
        <f t="shared" si="2"/>
        <v>0</v>
      </c>
      <c r="L26" s="34">
        <v>117</v>
      </c>
      <c r="M26" s="34">
        <v>0</v>
      </c>
      <c r="N26" s="117">
        <f t="shared" si="3"/>
        <v>117</v>
      </c>
      <c r="O26" s="5"/>
      <c r="P26" s="89"/>
      <c r="Q26" s="33"/>
      <c r="R26" s="33"/>
      <c r="S26" s="93"/>
      <c r="U26" s="5"/>
      <c r="V26" s="5"/>
    </row>
    <row r="27" spans="1:22" x14ac:dyDescent="0.25">
      <c r="A27" s="146">
        <v>4040</v>
      </c>
      <c r="B27" s="147" t="s">
        <v>21</v>
      </c>
      <c r="C27" s="153">
        <v>100</v>
      </c>
      <c r="D27" s="150">
        <v>0</v>
      </c>
      <c r="E27" s="143">
        <f t="shared" si="0"/>
        <v>0</v>
      </c>
      <c r="F27" s="153">
        <v>100</v>
      </c>
      <c r="G27" s="186"/>
      <c r="H27" s="153">
        <v>100</v>
      </c>
      <c r="I27" s="144">
        <f t="shared" si="1"/>
        <v>0</v>
      </c>
      <c r="J27" s="117">
        <f>'[1]I&amp;E Detailed Report'!$D27</f>
        <v>0</v>
      </c>
      <c r="K27" s="117">
        <f t="shared" si="2"/>
        <v>0</v>
      </c>
      <c r="L27" s="34">
        <v>0</v>
      </c>
      <c r="M27" s="34">
        <v>0</v>
      </c>
      <c r="N27" s="117">
        <f t="shared" si="3"/>
        <v>0</v>
      </c>
      <c r="O27" s="5"/>
      <c r="P27" s="89"/>
      <c r="Q27" s="33"/>
      <c r="R27" s="33"/>
      <c r="S27" s="93"/>
      <c r="U27" s="5"/>
      <c r="V27" s="5"/>
    </row>
    <row r="28" spans="1:22" x14ac:dyDescent="0.25">
      <c r="A28" s="146">
        <v>4051</v>
      </c>
      <c r="B28" s="147" t="s">
        <v>22</v>
      </c>
      <c r="C28" s="153">
        <v>50</v>
      </c>
      <c r="D28" s="150">
        <v>0</v>
      </c>
      <c r="E28" s="143">
        <f t="shared" si="0"/>
        <v>0</v>
      </c>
      <c r="F28" s="153">
        <v>0</v>
      </c>
      <c r="G28" s="186"/>
      <c r="H28" s="153">
        <v>0</v>
      </c>
      <c r="I28" s="144" t="str">
        <f t="shared" si="1"/>
        <v/>
      </c>
      <c r="J28" s="117">
        <f>'[1]I&amp;E Detailed Report'!$D28</f>
        <v>0</v>
      </c>
      <c r="K28" s="117">
        <f t="shared" si="2"/>
        <v>0</v>
      </c>
      <c r="L28" s="34">
        <v>0</v>
      </c>
      <c r="M28" s="34">
        <v>0</v>
      </c>
      <c r="N28" s="117">
        <f t="shared" si="3"/>
        <v>0</v>
      </c>
      <c r="O28" s="5"/>
      <c r="P28" s="89"/>
      <c r="Q28" s="33"/>
      <c r="R28" s="33"/>
      <c r="S28" s="93"/>
      <c r="U28" s="5"/>
      <c r="V28" s="5"/>
    </row>
    <row r="29" spans="1:22" x14ac:dyDescent="0.25">
      <c r="A29" s="146">
        <v>4056</v>
      </c>
      <c r="B29" s="147" t="s">
        <v>23</v>
      </c>
      <c r="C29" s="153">
        <v>250</v>
      </c>
      <c r="D29" s="150">
        <v>208</v>
      </c>
      <c r="E29" s="143">
        <f t="shared" si="0"/>
        <v>0.83199999999999996</v>
      </c>
      <c r="F29" s="153">
        <v>364</v>
      </c>
      <c r="G29" s="186"/>
      <c r="H29" s="153">
        <v>375</v>
      </c>
      <c r="I29" s="144">
        <f t="shared" si="1"/>
        <v>3.0219780219780112E-2</v>
      </c>
      <c r="J29" s="117">
        <f>'[1]I&amp;E Detailed Report'!$D29</f>
        <v>130</v>
      </c>
      <c r="K29" s="117">
        <f t="shared" si="2"/>
        <v>78</v>
      </c>
      <c r="L29" s="34">
        <v>78</v>
      </c>
      <c r="M29" s="34">
        <v>137</v>
      </c>
      <c r="N29" s="117">
        <f t="shared" si="3"/>
        <v>423</v>
      </c>
      <c r="O29" s="90"/>
      <c r="P29" s="89"/>
      <c r="Q29" s="33"/>
      <c r="R29" s="33"/>
      <c r="S29" s="93"/>
      <c r="U29" s="5"/>
      <c r="V29" s="5"/>
    </row>
    <row r="30" spans="1:22" x14ac:dyDescent="0.25">
      <c r="A30" s="146">
        <v>4057</v>
      </c>
      <c r="B30" s="147" t="s">
        <v>24</v>
      </c>
      <c r="C30" s="153">
        <v>650</v>
      </c>
      <c r="D30" s="150">
        <v>325</v>
      </c>
      <c r="E30" s="143">
        <f t="shared" si="0"/>
        <v>0.5</v>
      </c>
      <c r="F30" s="153">
        <v>650</v>
      </c>
      <c r="G30" s="186"/>
      <c r="H30" s="153">
        <v>670</v>
      </c>
      <c r="I30" s="144">
        <f t="shared" si="1"/>
        <v>3.076923076923066E-2</v>
      </c>
      <c r="J30" s="117">
        <f>'[1]I&amp;E Detailed Report'!$D30</f>
        <v>163</v>
      </c>
      <c r="K30" s="117">
        <f t="shared" si="2"/>
        <v>162</v>
      </c>
      <c r="L30" s="34">
        <v>0</v>
      </c>
      <c r="M30" s="34">
        <v>600</v>
      </c>
      <c r="N30" s="117">
        <f t="shared" si="3"/>
        <v>925</v>
      </c>
      <c r="O30" s="5"/>
      <c r="P30" s="89"/>
      <c r="Q30" s="33"/>
      <c r="R30" s="33"/>
      <c r="S30" s="93"/>
      <c r="U30" s="5"/>
      <c r="V30" s="5"/>
    </row>
    <row r="31" spans="1:22" x14ac:dyDescent="0.25">
      <c r="A31" s="146">
        <v>4058</v>
      </c>
      <c r="B31" s="147" t="s">
        <v>25</v>
      </c>
      <c r="C31" s="153">
        <v>680</v>
      </c>
      <c r="D31" s="150">
        <v>910</v>
      </c>
      <c r="E31" s="143">
        <f t="shared" si="0"/>
        <v>1.338235294117647</v>
      </c>
      <c r="F31" s="153">
        <v>460</v>
      </c>
      <c r="G31" s="186"/>
      <c r="H31" s="153">
        <v>500</v>
      </c>
      <c r="I31" s="144">
        <f t="shared" si="1"/>
        <v>8.6956521739130377E-2</v>
      </c>
      <c r="J31" s="117">
        <f>'[1]I&amp;E Detailed Report'!$D31</f>
        <v>570</v>
      </c>
      <c r="K31" s="117">
        <f t="shared" si="2"/>
        <v>340</v>
      </c>
      <c r="L31" s="34">
        <v>0</v>
      </c>
      <c r="M31" s="34">
        <v>445</v>
      </c>
      <c r="N31" s="117">
        <f t="shared" si="3"/>
        <v>1355</v>
      </c>
      <c r="O31" s="5"/>
      <c r="P31" s="89"/>
      <c r="Q31" s="33"/>
      <c r="R31" s="33"/>
      <c r="S31" s="93"/>
      <c r="U31" s="5"/>
      <c r="V31" s="5"/>
    </row>
    <row r="32" spans="1:22" x14ac:dyDescent="0.25">
      <c r="A32" s="146">
        <v>4059</v>
      </c>
      <c r="B32" s="147" t="s">
        <v>26</v>
      </c>
      <c r="C32" s="153">
        <v>0</v>
      </c>
      <c r="D32" s="150">
        <v>717</v>
      </c>
      <c r="E32" s="143" t="str">
        <f t="shared" si="0"/>
        <v/>
      </c>
      <c r="F32" s="153">
        <v>717</v>
      </c>
      <c r="G32" s="207" t="s">
        <v>155</v>
      </c>
      <c r="H32" s="153">
        <v>5000</v>
      </c>
      <c r="I32" s="144">
        <f t="shared" si="1"/>
        <v>5.9735006973500697</v>
      </c>
      <c r="J32" s="117">
        <f>'[1]I&amp;E Detailed Report'!$D32</f>
        <v>717</v>
      </c>
      <c r="K32" s="117">
        <f t="shared" si="2"/>
        <v>0</v>
      </c>
      <c r="L32" s="34">
        <v>0</v>
      </c>
      <c r="M32" s="34">
        <v>0</v>
      </c>
      <c r="N32" s="117">
        <f t="shared" si="3"/>
        <v>717</v>
      </c>
      <c r="O32" s="5"/>
      <c r="P32" s="89"/>
      <c r="Q32" s="33"/>
      <c r="R32" s="33"/>
      <c r="S32" s="93"/>
      <c r="U32" s="5"/>
      <c r="V32" s="5"/>
    </row>
    <row r="33" spans="1:22" x14ac:dyDescent="0.25">
      <c r="A33" s="146">
        <v>4060</v>
      </c>
      <c r="B33" s="147" t="s">
        <v>27</v>
      </c>
      <c r="C33" s="153">
        <v>1000</v>
      </c>
      <c r="D33" s="150">
        <v>48</v>
      </c>
      <c r="E33" s="143">
        <f t="shared" si="0"/>
        <v>4.8000000000000001E-2</v>
      </c>
      <c r="F33" s="153">
        <v>198</v>
      </c>
      <c r="G33" s="186"/>
      <c r="H33" s="153">
        <v>500</v>
      </c>
      <c r="I33" s="144">
        <f t="shared" si="1"/>
        <v>1.5252525252525251</v>
      </c>
      <c r="J33" s="117">
        <f>'[1]I&amp;E Detailed Report'!$D33</f>
        <v>24</v>
      </c>
      <c r="K33" s="117">
        <f t="shared" si="2"/>
        <v>24</v>
      </c>
      <c r="L33" s="34">
        <v>0</v>
      </c>
      <c r="M33" s="34">
        <v>-198</v>
      </c>
      <c r="N33" s="117">
        <f t="shared" si="3"/>
        <v>-150</v>
      </c>
      <c r="O33" s="5"/>
      <c r="P33" s="89"/>
      <c r="Q33" s="33"/>
      <c r="R33" s="33"/>
      <c r="S33" s="93"/>
      <c r="U33" s="5"/>
      <c r="V33" s="5"/>
    </row>
    <row r="34" spans="1:22" x14ac:dyDescent="0.25">
      <c r="A34" s="146">
        <v>4061</v>
      </c>
      <c r="B34" s="147" t="s">
        <v>28</v>
      </c>
      <c r="C34" s="153">
        <v>3400</v>
      </c>
      <c r="D34" s="150">
        <v>1291</v>
      </c>
      <c r="E34" s="143">
        <f t="shared" si="0"/>
        <v>0.37970588235294117</v>
      </c>
      <c r="F34" s="153">
        <v>3291</v>
      </c>
      <c r="G34" s="186"/>
      <c r="H34" s="153">
        <v>3400</v>
      </c>
      <c r="I34" s="144">
        <f t="shared" si="1"/>
        <v>3.3120632026739649E-2</v>
      </c>
      <c r="J34" s="117">
        <f>'[1]I&amp;E Detailed Report'!$D34</f>
        <v>53</v>
      </c>
      <c r="K34" s="117">
        <f t="shared" si="2"/>
        <v>1238</v>
      </c>
      <c r="L34" s="34">
        <v>491</v>
      </c>
      <c r="M34" s="34">
        <v>197</v>
      </c>
      <c r="N34" s="117">
        <f t="shared" si="3"/>
        <v>1979</v>
      </c>
      <c r="O34" s="90"/>
      <c r="P34" s="89"/>
      <c r="Q34" s="33"/>
      <c r="R34" s="33"/>
      <c r="S34" s="93"/>
      <c r="U34" s="5"/>
      <c r="V34" s="5"/>
    </row>
    <row r="35" spans="1:22" x14ac:dyDescent="0.25">
      <c r="A35" s="146"/>
      <c r="B35" s="146" t="s">
        <v>146</v>
      </c>
      <c r="C35" s="153">
        <v>0</v>
      </c>
      <c r="D35" s="150">
        <v>0</v>
      </c>
      <c r="E35" s="143" t="str">
        <f t="shared" si="0"/>
        <v/>
      </c>
      <c r="F35" s="153">
        <v>1330</v>
      </c>
      <c r="G35" s="186" t="s">
        <v>151</v>
      </c>
      <c r="H35" s="153">
        <v>2270</v>
      </c>
      <c r="I35" s="144">
        <f t="shared" si="1"/>
        <v>0.70676691729323315</v>
      </c>
      <c r="J35" s="117">
        <f>'[1]I&amp;E Detailed Report'!$D35</f>
        <v>0</v>
      </c>
      <c r="K35" s="117">
        <f t="shared" si="2"/>
        <v>0</v>
      </c>
      <c r="L35" s="34">
        <v>0</v>
      </c>
      <c r="M35" s="34">
        <v>457</v>
      </c>
      <c r="N35" s="117">
        <f t="shared" si="3"/>
        <v>457</v>
      </c>
      <c r="O35" s="5"/>
      <c r="P35" s="89"/>
      <c r="Q35" s="33"/>
      <c r="R35" s="33"/>
      <c r="S35" s="93"/>
      <c r="U35" s="5"/>
      <c r="V35" s="5"/>
    </row>
    <row r="36" spans="1:22" x14ac:dyDescent="0.25">
      <c r="A36" s="146"/>
      <c r="B36" s="146" t="s">
        <v>112</v>
      </c>
      <c r="C36" s="153">
        <v>1500</v>
      </c>
      <c r="D36" s="150">
        <v>1270</v>
      </c>
      <c r="E36" s="143">
        <f t="shared" si="0"/>
        <v>0.84666666666666668</v>
      </c>
      <c r="F36" s="153">
        <v>2678</v>
      </c>
      <c r="G36" s="186"/>
      <c r="H36" s="153">
        <v>0</v>
      </c>
      <c r="I36" s="144">
        <f t="shared" si="1"/>
        <v>-1</v>
      </c>
      <c r="J36" s="117">
        <f>'[1]I&amp;E Detailed Report'!$D36</f>
        <v>0</v>
      </c>
      <c r="K36" s="117">
        <f t="shared" si="2"/>
        <v>1270</v>
      </c>
      <c r="L36" s="34">
        <v>0</v>
      </c>
      <c r="M36" s="34">
        <v>0</v>
      </c>
      <c r="N36" s="117">
        <f t="shared" si="3"/>
        <v>1270</v>
      </c>
      <c r="O36" s="5"/>
      <c r="P36" s="89"/>
      <c r="Q36" s="33"/>
      <c r="R36" s="33"/>
      <c r="S36" s="93"/>
      <c r="U36" s="5"/>
      <c r="V36" s="5"/>
    </row>
    <row r="37" spans="1:22" x14ac:dyDescent="0.25">
      <c r="A37" s="146"/>
      <c r="B37" s="146" t="s">
        <v>145</v>
      </c>
      <c r="C37" s="153">
        <v>1500</v>
      </c>
      <c r="D37" s="150">
        <v>0</v>
      </c>
      <c r="E37" s="143">
        <f t="shared" si="0"/>
        <v>0</v>
      </c>
      <c r="F37" s="153">
        <v>1500</v>
      </c>
      <c r="G37" s="186"/>
      <c r="H37" s="153">
        <v>1500</v>
      </c>
      <c r="I37" s="144">
        <f t="shared" si="1"/>
        <v>0</v>
      </c>
      <c r="J37" s="117">
        <f>'[1]I&amp;E Detailed Report'!$D37</f>
        <v>0</v>
      </c>
      <c r="K37" s="117">
        <f t="shared" si="2"/>
        <v>0</v>
      </c>
      <c r="L37" s="34">
        <v>0</v>
      </c>
      <c r="M37" s="34">
        <v>0</v>
      </c>
      <c r="N37" s="117">
        <f t="shared" si="3"/>
        <v>0</v>
      </c>
      <c r="O37" s="5"/>
      <c r="P37" s="89"/>
      <c r="Q37" s="33"/>
      <c r="R37" s="33"/>
      <c r="S37" s="93"/>
      <c r="U37" s="5"/>
      <c r="V37" s="5"/>
    </row>
    <row r="38" spans="1:22" ht="15.75" thickBot="1" x14ac:dyDescent="0.3">
      <c r="A38" s="12"/>
      <c r="B38" s="13" t="s">
        <v>29</v>
      </c>
      <c r="C38" s="152">
        <f>SUM(C9:C37)</f>
        <v>77330</v>
      </c>
      <c r="D38" s="152">
        <f>SUM(D9:D37)</f>
        <v>35868</v>
      </c>
      <c r="E38" s="149">
        <f t="shared" si="0"/>
        <v>0.46383033751454805</v>
      </c>
      <c r="F38" s="152">
        <f>SUM(F9:F37)</f>
        <v>81130</v>
      </c>
      <c r="G38" s="154"/>
      <c r="H38" s="152">
        <f>SUM(H9:H37)</f>
        <v>91480</v>
      </c>
      <c r="I38" s="149">
        <f t="shared" si="1"/>
        <v>0.12757303093800076</v>
      </c>
      <c r="J38" s="117">
        <f>'[1]I&amp;E Detailed Report'!$D38</f>
        <v>16667</v>
      </c>
      <c r="K38" s="117">
        <f t="shared" si="2"/>
        <v>19201</v>
      </c>
      <c r="L38" s="152">
        <v>16151</v>
      </c>
      <c r="M38" s="152">
        <v>18179</v>
      </c>
      <c r="N38" s="152">
        <f t="shared" ref="N38" si="4">SUM(N9:N37)</f>
        <v>70198</v>
      </c>
      <c r="O38" s="5"/>
      <c r="P38" s="89"/>
      <c r="Q38" s="33"/>
      <c r="R38" s="33"/>
      <c r="S38" s="93"/>
      <c r="U38" s="5"/>
      <c r="V38" s="5"/>
    </row>
    <row r="39" spans="1:22" x14ac:dyDescent="0.25">
      <c r="A39" s="7" t="s">
        <v>30</v>
      </c>
      <c r="B39" s="8"/>
      <c r="C39" s="124"/>
      <c r="D39" s="34"/>
      <c r="E39" s="100"/>
      <c r="F39" s="123"/>
      <c r="G39" s="9"/>
      <c r="H39" s="124"/>
      <c r="I39" s="36"/>
      <c r="J39" s="117">
        <f>'[1]I&amp;E Detailed Report'!$D39</f>
        <v>0</v>
      </c>
      <c r="K39" s="117">
        <f t="shared" si="2"/>
        <v>0</v>
      </c>
      <c r="L39" s="36"/>
      <c r="M39" s="36"/>
      <c r="N39" s="34"/>
      <c r="O39" s="5"/>
      <c r="P39" s="5"/>
      <c r="R39" s="33"/>
      <c r="U39" s="5"/>
      <c r="V39" s="5"/>
    </row>
    <row r="40" spans="1:22" x14ac:dyDescent="0.25">
      <c r="A40" s="15">
        <v>4101</v>
      </c>
      <c r="B40" s="15" t="s">
        <v>31</v>
      </c>
      <c r="C40" s="128">
        <v>250</v>
      </c>
      <c r="D40" s="117">
        <v>0</v>
      </c>
      <c r="E40" s="143">
        <f>IF(C40&gt;0,D40/C40,"")</f>
        <v>0</v>
      </c>
      <c r="F40" s="128">
        <v>250</v>
      </c>
      <c r="G40" s="186"/>
      <c r="H40" s="128">
        <v>250</v>
      </c>
      <c r="I40" s="144">
        <f t="shared" si="1"/>
        <v>0</v>
      </c>
      <c r="J40" s="117">
        <f>'[1]I&amp;E Detailed Report'!$D40</f>
        <v>0</v>
      </c>
      <c r="K40" s="117">
        <f t="shared" si="2"/>
        <v>0</v>
      </c>
      <c r="L40" s="34">
        <v>250</v>
      </c>
      <c r="M40" s="34">
        <v>0</v>
      </c>
      <c r="N40" s="117">
        <f t="shared" si="3"/>
        <v>250</v>
      </c>
      <c r="O40" s="5"/>
      <c r="P40" s="89"/>
      <c r="Q40" s="33"/>
      <c r="R40" s="33"/>
      <c r="S40" s="93"/>
      <c r="U40" s="5"/>
      <c r="V40" s="5"/>
    </row>
    <row r="41" spans="1:22" x14ac:dyDescent="0.25">
      <c r="A41" s="15">
        <v>4102</v>
      </c>
      <c r="B41" s="15" t="s">
        <v>32</v>
      </c>
      <c r="C41" s="128">
        <v>250</v>
      </c>
      <c r="D41" s="117">
        <v>0</v>
      </c>
      <c r="E41" s="143">
        <f>IF(C41&gt;0,D41/C41,"")</f>
        <v>0</v>
      </c>
      <c r="F41" s="128">
        <v>0</v>
      </c>
      <c r="G41" s="186"/>
      <c r="H41" s="128">
        <v>250</v>
      </c>
      <c r="I41" s="144" t="str">
        <f t="shared" si="1"/>
        <v/>
      </c>
      <c r="J41" s="117">
        <f>'[1]I&amp;E Detailed Report'!$D41</f>
        <v>0</v>
      </c>
      <c r="K41" s="117">
        <f t="shared" si="2"/>
        <v>0</v>
      </c>
      <c r="L41" s="34">
        <v>68</v>
      </c>
      <c r="M41" s="34">
        <v>0</v>
      </c>
      <c r="N41" s="117">
        <f t="shared" si="3"/>
        <v>68</v>
      </c>
      <c r="O41" s="5"/>
      <c r="P41" s="89"/>
      <c r="Q41" s="33"/>
      <c r="R41" s="33"/>
      <c r="S41" s="93"/>
      <c r="U41" s="5"/>
      <c r="V41" s="5"/>
    </row>
    <row r="42" spans="1:22" x14ac:dyDescent="0.25">
      <c r="A42" s="8"/>
      <c r="B42" s="8" t="s">
        <v>140</v>
      </c>
      <c r="C42" s="128"/>
      <c r="D42" s="117"/>
      <c r="E42" s="143" t="str">
        <f>IF(C42&gt;0,D42/C42,"")</f>
        <v/>
      </c>
      <c r="F42" s="128">
        <v>5000</v>
      </c>
      <c r="G42" s="186"/>
      <c r="H42" s="128">
        <v>5000</v>
      </c>
      <c r="I42" s="144">
        <f t="shared" si="1"/>
        <v>0</v>
      </c>
      <c r="J42" s="117">
        <f>'[1]I&amp;E Detailed Report'!$D42</f>
        <v>0</v>
      </c>
      <c r="K42" s="117">
        <f t="shared" si="2"/>
        <v>0</v>
      </c>
      <c r="L42" s="34">
        <v>0</v>
      </c>
      <c r="M42" s="34">
        <v>0</v>
      </c>
      <c r="N42" s="117">
        <f t="shared" si="3"/>
        <v>0</v>
      </c>
      <c r="O42" s="5"/>
      <c r="P42" s="89"/>
      <c r="Q42" s="33"/>
      <c r="R42" s="33"/>
      <c r="S42" s="93"/>
      <c r="U42" s="5"/>
      <c r="V42" s="5"/>
    </row>
    <row r="43" spans="1:22" x14ac:dyDescent="0.25">
      <c r="A43" s="15">
        <v>4130</v>
      </c>
      <c r="B43" s="15" t="s">
        <v>118</v>
      </c>
      <c r="C43" s="128">
        <v>3000</v>
      </c>
      <c r="D43" s="117">
        <v>0</v>
      </c>
      <c r="E43" s="143">
        <f>IF(C43&gt;0,D43/C43,"")</f>
        <v>0</v>
      </c>
      <c r="F43" s="128">
        <v>0</v>
      </c>
      <c r="G43" s="186" t="s">
        <v>152</v>
      </c>
      <c r="H43" s="128">
        <v>9000</v>
      </c>
      <c r="I43" s="144" t="str">
        <f t="shared" si="1"/>
        <v/>
      </c>
      <c r="J43" s="117">
        <f>'[1]I&amp;E Detailed Report'!$D43</f>
        <v>0</v>
      </c>
      <c r="K43" s="117">
        <f t="shared" si="2"/>
        <v>0</v>
      </c>
      <c r="L43" s="34">
        <v>0</v>
      </c>
      <c r="M43" s="34">
        <v>418</v>
      </c>
      <c r="N43" s="117">
        <f t="shared" si="3"/>
        <v>418</v>
      </c>
      <c r="O43" s="90"/>
      <c r="P43" s="89"/>
      <c r="Q43" s="33"/>
      <c r="R43" s="33"/>
      <c r="S43" s="93"/>
      <c r="U43" s="5"/>
      <c r="V43" s="5"/>
    </row>
    <row r="44" spans="1:22" x14ac:dyDescent="0.25">
      <c r="A44" s="15">
        <v>4131</v>
      </c>
      <c r="B44" s="15" t="s">
        <v>127</v>
      </c>
      <c r="C44" s="128"/>
      <c r="D44" s="117">
        <v>2000</v>
      </c>
      <c r="E44" s="100" t="str">
        <f t="shared" ref="E44" si="5">IF(C44&gt;0,F44/C44,"")</f>
        <v/>
      </c>
      <c r="F44" s="128">
        <v>2000</v>
      </c>
      <c r="G44" s="207" t="s">
        <v>156</v>
      </c>
      <c r="H44" s="128">
        <v>3000</v>
      </c>
      <c r="I44" s="144">
        <f t="shared" si="1"/>
        <v>0.5</v>
      </c>
      <c r="J44" s="117">
        <f>'[1]I&amp;E Detailed Report'!$D44</f>
        <v>2000</v>
      </c>
      <c r="K44" s="117">
        <f t="shared" si="2"/>
        <v>0</v>
      </c>
      <c r="L44" s="34">
        <v>0</v>
      </c>
      <c r="M44" s="34">
        <v>0</v>
      </c>
      <c r="N44" s="117">
        <f t="shared" si="3"/>
        <v>2000</v>
      </c>
      <c r="O44" s="5"/>
      <c r="P44" s="89"/>
      <c r="Q44" s="33"/>
      <c r="R44" s="33"/>
      <c r="S44" s="93"/>
      <c r="U44" s="5"/>
      <c r="V44" s="5"/>
    </row>
    <row r="45" spans="1:22" ht="15.75" thickBot="1" x14ac:dyDescent="0.3">
      <c r="A45" s="12"/>
      <c r="B45" s="13" t="s">
        <v>33</v>
      </c>
      <c r="C45" s="156">
        <f>SUM(C40:C44)</f>
        <v>3500</v>
      </c>
      <c r="D45" s="156">
        <f>SUM(D40:D44)</f>
        <v>2000</v>
      </c>
      <c r="E45" s="149">
        <f>IF(C45&gt;0,D45/C45,"")</f>
        <v>0.5714285714285714</v>
      </c>
      <c r="F45" s="156">
        <f>SUM(F40:F44)</f>
        <v>7250</v>
      </c>
      <c r="G45" s="154"/>
      <c r="H45" s="156">
        <f>SUM(H40:H44)</f>
        <v>17500</v>
      </c>
      <c r="I45" s="149">
        <f t="shared" si="1"/>
        <v>1.4137931034482758</v>
      </c>
      <c r="J45" s="117">
        <f>'[1]I&amp;E Detailed Report'!$D45</f>
        <v>2000</v>
      </c>
      <c r="K45" s="117">
        <f t="shared" si="2"/>
        <v>0</v>
      </c>
      <c r="L45" s="184">
        <v>318</v>
      </c>
      <c r="M45" s="184">
        <v>418</v>
      </c>
      <c r="N45" s="184">
        <f t="shared" ref="N45" si="6">SUM(N40:N44)</f>
        <v>2736</v>
      </c>
      <c r="O45" s="5"/>
      <c r="P45" s="89"/>
      <c r="Q45" s="33"/>
      <c r="R45" s="33"/>
      <c r="S45" s="93"/>
      <c r="U45" s="5"/>
      <c r="V45" s="5"/>
    </row>
    <row r="46" spans="1:22" x14ac:dyDescent="0.25">
      <c r="A46" s="7" t="s">
        <v>34</v>
      </c>
      <c r="B46" s="8"/>
      <c r="C46" s="128"/>
      <c r="D46" s="117"/>
      <c r="E46" s="100"/>
      <c r="F46" s="128"/>
      <c r="G46" s="155"/>
      <c r="H46" s="128"/>
      <c r="I46" s="35"/>
      <c r="J46" s="117">
        <f>'[1]I&amp;E Detailed Report'!$D46</f>
        <v>0</v>
      </c>
      <c r="K46" s="117">
        <f t="shared" si="2"/>
        <v>0</v>
      </c>
      <c r="L46" s="37"/>
      <c r="M46" s="37"/>
      <c r="N46" s="117"/>
      <c r="O46" s="5"/>
      <c r="P46" s="5"/>
      <c r="R46" s="33"/>
      <c r="S46" s="93"/>
      <c r="U46" s="5"/>
      <c r="V46" s="5"/>
    </row>
    <row r="47" spans="1:22" x14ac:dyDescent="0.25">
      <c r="A47" s="8">
        <v>4171</v>
      </c>
      <c r="B47" s="8" t="s">
        <v>35</v>
      </c>
      <c r="C47" s="128">
        <v>4000</v>
      </c>
      <c r="D47" s="117">
        <v>2245</v>
      </c>
      <c r="E47" s="143">
        <f>IF(C47&gt;0,D47/C47,"")</f>
        <v>0.56125000000000003</v>
      </c>
      <c r="F47" s="128">
        <v>4000</v>
      </c>
      <c r="G47" s="186"/>
      <c r="H47" s="128">
        <v>4000</v>
      </c>
      <c r="I47" s="144">
        <f t="shared" ref="I47:I51" si="7">IF(F47&gt;0,H47/F47-1,"")</f>
        <v>0</v>
      </c>
      <c r="J47" s="117">
        <f>'[1]I&amp;E Detailed Report'!$D47</f>
        <v>0</v>
      </c>
      <c r="K47" s="117">
        <f t="shared" si="2"/>
        <v>2245</v>
      </c>
      <c r="L47" s="34">
        <v>2500</v>
      </c>
      <c r="M47" s="34">
        <v>1000</v>
      </c>
      <c r="N47" s="117">
        <f t="shared" si="3"/>
        <v>5745</v>
      </c>
      <c r="O47" s="5"/>
      <c r="P47" s="89"/>
      <c r="Q47" s="33"/>
      <c r="R47" s="33"/>
      <c r="S47" s="93"/>
      <c r="U47" s="5"/>
      <c r="V47" s="5"/>
    </row>
    <row r="48" spans="1:22" x14ac:dyDescent="0.25">
      <c r="A48" s="8">
        <v>4174</v>
      </c>
      <c r="B48" s="8" t="s">
        <v>36</v>
      </c>
      <c r="C48" s="128">
        <v>1000</v>
      </c>
      <c r="D48" s="117">
        <v>0</v>
      </c>
      <c r="E48" s="143">
        <f>IF(C48&gt;0,D48/C48,"")</f>
        <v>0</v>
      </c>
      <c r="F48" s="128">
        <v>1000</v>
      </c>
      <c r="G48" s="186"/>
      <c r="H48" s="128">
        <v>1000</v>
      </c>
      <c r="I48" s="144">
        <f t="shared" si="7"/>
        <v>0</v>
      </c>
      <c r="J48" s="117">
        <f>'[1]I&amp;E Detailed Report'!$D48</f>
        <v>0</v>
      </c>
      <c r="K48" s="117">
        <f t="shared" si="2"/>
        <v>0</v>
      </c>
      <c r="L48" s="34">
        <v>1000</v>
      </c>
      <c r="M48" s="34">
        <v>-1000</v>
      </c>
      <c r="N48" s="117">
        <f t="shared" si="3"/>
        <v>0</v>
      </c>
      <c r="O48" s="5"/>
      <c r="P48" s="89"/>
      <c r="Q48" s="33"/>
      <c r="R48" s="33"/>
      <c r="S48" s="93"/>
      <c r="U48" s="5"/>
      <c r="V48" s="5"/>
    </row>
    <row r="49" spans="1:22" x14ac:dyDescent="0.25">
      <c r="A49" s="8">
        <v>4175</v>
      </c>
      <c r="B49" s="8" t="s">
        <v>37</v>
      </c>
      <c r="C49" s="128">
        <v>0</v>
      </c>
      <c r="D49" s="117">
        <v>0</v>
      </c>
      <c r="E49" s="100" t="str">
        <f t="shared" ref="E49" si="8">IF(C49&gt;0,F49/C49,"")</f>
        <v/>
      </c>
      <c r="F49" s="128">
        <f t="shared" ref="F49" si="9">C49-D49</f>
        <v>0</v>
      </c>
      <c r="G49" s="186"/>
      <c r="H49" s="128">
        <v>0</v>
      </c>
      <c r="I49" s="144" t="str">
        <f t="shared" si="7"/>
        <v/>
      </c>
      <c r="J49" s="117">
        <f>'[1]I&amp;E Detailed Report'!$D49</f>
        <v>0</v>
      </c>
      <c r="K49" s="117">
        <f t="shared" si="2"/>
        <v>0</v>
      </c>
      <c r="L49" s="34">
        <v>0</v>
      </c>
      <c r="M49" s="34">
        <v>0</v>
      </c>
      <c r="N49" s="117">
        <f t="shared" si="3"/>
        <v>0</v>
      </c>
      <c r="O49" s="5"/>
      <c r="P49" s="89"/>
      <c r="Q49" s="33"/>
      <c r="R49" s="33"/>
      <c r="S49" s="93"/>
      <c r="U49" s="5"/>
      <c r="V49" s="5"/>
    </row>
    <row r="50" spans="1:22" ht="15.75" thickBot="1" x14ac:dyDescent="0.3">
      <c r="A50" s="12"/>
      <c r="B50" s="13" t="s">
        <v>38</v>
      </c>
      <c r="C50" s="157">
        <f>SUM(C47:C49)</f>
        <v>5000</v>
      </c>
      <c r="D50" s="157">
        <f>SUM(D47:D49)</f>
        <v>2245</v>
      </c>
      <c r="E50" s="149">
        <f>IF(C50&gt;0,D50/C50,"")</f>
        <v>0.44900000000000001</v>
      </c>
      <c r="F50" s="157">
        <f>SUM(F47:F49)</f>
        <v>5000</v>
      </c>
      <c r="G50" s="154"/>
      <c r="H50" s="157">
        <f>SUM(H47:H49)</f>
        <v>5000</v>
      </c>
      <c r="I50" s="149">
        <f t="shared" si="7"/>
        <v>0</v>
      </c>
      <c r="J50" s="117">
        <f>'[1]I&amp;E Detailed Report'!$D50</f>
        <v>0</v>
      </c>
      <c r="K50" s="117">
        <f t="shared" si="2"/>
        <v>2245</v>
      </c>
      <c r="L50" s="59">
        <v>3500</v>
      </c>
      <c r="M50" s="59">
        <v>0</v>
      </c>
      <c r="N50" s="157">
        <f t="shared" si="3"/>
        <v>5745</v>
      </c>
      <c r="O50" s="5"/>
      <c r="P50" s="89"/>
      <c r="Q50" s="33"/>
      <c r="R50" s="33"/>
      <c r="S50" s="93"/>
      <c r="U50" s="5"/>
      <c r="V50" s="5"/>
    </row>
    <row r="51" spans="1:22" ht="15.75" thickBot="1" x14ac:dyDescent="0.3">
      <c r="A51" s="16"/>
      <c r="B51" s="17" t="s">
        <v>78</v>
      </c>
      <c r="C51" s="159">
        <f>C38+C45+C50</f>
        <v>85830</v>
      </c>
      <c r="D51" s="158">
        <f>D38+D45+D50</f>
        <v>40113</v>
      </c>
      <c r="E51" s="188">
        <f>IF(C51&gt;0,D51/C51,"")</f>
        <v>0.46735407200279622</v>
      </c>
      <c r="F51" s="159">
        <f>F38+F45+F50</f>
        <v>93380</v>
      </c>
      <c r="G51" s="155"/>
      <c r="H51" s="159">
        <f>H38+H45+H50</f>
        <v>113980</v>
      </c>
      <c r="I51" s="149">
        <f t="shared" si="7"/>
        <v>0.22060398372242451</v>
      </c>
      <c r="J51" s="117">
        <f>'[1]I&amp;E Detailed Report'!$D51</f>
        <v>18667</v>
      </c>
      <c r="K51" s="117">
        <f t="shared" si="2"/>
        <v>21446</v>
      </c>
      <c r="L51" s="185">
        <v>19969</v>
      </c>
      <c r="M51" s="185">
        <v>18179</v>
      </c>
      <c r="N51" s="158">
        <f t="shared" si="3"/>
        <v>78261</v>
      </c>
      <c r="O51" s="5"/>
      <c r="P51" s="89"/>
      <c r="Q51" s="33"/>
      <c r="R51" s="33"/>
      <c r="S51" s="93"/>
      <c r="U51" s="5"/>
      <c r="V51" s="5"/>
    </row>
    <row r="52" spans="1:22" x14ac:dyDescent="0.25">
      <c r="A52" s="7" t="s">
        <v>39</v>
      </c>
      <c r="B52" s="20"/>
      <c r="C52" s="123"/>
      <c r="D52" s="37"/>
      <c r="E52" s="100"/>
      <c r="F52" s="123"/>
      <c r="G52" s="9"/>
      <c r="H52" s="123"/>
      <c r="I52" s="36"/>
      <c r="J52" s="117">
        <f>'[1]I&amp;E Detailed Report'!$D52</f>
        <v>0</v>
      </c>
      <c r="K52" s="117">
        <f t="shared" si="2"/>
        <v>0</v>
      </c>
      <c r="L52" s="37"/>
      <c r="M52" s="37"/>
      <c r="N52" s="37"/>
      <c r="O52" s="5"/>
      <c r="P52" s="5"/>
      <c r="R52" s="33"/>
      <c r="S52" s="93"/>
      <c r="U52" s="5"/>
      <c r="V52" s="5"/>
    </row>
    <row r="53" spans="1:22" x14ac:dyDescent="0.25">
      <c r="A53" s="7" t="s">
        <v>40</v>
      </c>
      <c r="B53" s="8"/>
      <c r="C53" s="123"/>
      <c r="D53" s="37"/>
      <c r="E53" s="100"/>
      <c r="F53" s="123"/>
      <c r="G53" s="9"/>
      <c r="H53" s="123"/>
      <c r="I53" s="36"/>
      <c r="J53" s="117">
        <f>'[1]I&amp;E Detailed Report'!$D53</f>
        <v>0</v>
      </c>
      <c r="K53" s="117">
        <f t="shared" si="2"/>
        <v>0</v>
      </c>
      <c r="L53" s="37"/>
      <c r="M53" s="37"/>
      <c r="N53" s="37"/>
      <c r="O53" s="5"/>
      <c r="P53" s="5"/>
      <c r="R53" s="33"/>
      <c r="S53" s="93"/>
      <c r="U53" s="5"/>
      <c r="V53" s="5"/>
    </row>
    <row r="54" spans="1:22" x14ac:dyDescent="0.25">
      <c r="A54" s="8">
        <v>4004</v>
      </c>
      <c r="B54" s="8" t="s">
        <v>41</v>
      </c>
      <c r="C54" s="128">
        <v>30000</v>
      </c>
      <c r="D54" s="117">
        <v>13237</v>
      </c>
      <c r="E54" s="143">
        <f>IF(C54&gt;0,D54/C54,"")</f>
        <v>0.44123333333333331</v>
      </c>
      <c r="F54" s="128">
        <v>30000</v>
      </c>
      <c r="G54" s="193"/>
      <c r="H54" s="128">
        <v>30000</v>
      </c>
      <c r="I54" s="144">
        <f t="shared" ref="I54:I69" si="10">IF(F54&gt;0,H54/F54-1,"")</f>
        <v>0</v>
      </c>
      <c r="J54" s="117">
        <f>'[1]I&amp;E Detailed Report'!$D54</f>
        <v>7774</v>
      </c>
      <c r="K54" s="117">
        <f t="shared" si="2"/>
        <v>5463</v>
      </c>
      <c r="L54" s="34">
        <v>7861</v>
      </c>
      <c r="M54" s="34">
        <v>3708</v>
      </c>
      <c r="N54" s="117">
        <f t="shared" ref="N54:N69" si="11">SUM(J54:M54)</f>
        <v>24806</v>
      </c>
      <c r="O54" s="90"/>
      <c r="P54" s="89"/>
      <c r="Q54" s="33"/>
      <c r="R54" s="33"/>
      <c r="S54" s="93"/>
      <c r="U54" s="5"/>
      <c r="V54" s="5"/>
    </row>
    <row r="55" spans="1:22" x14ac:dyDescent="0.25">
      <c r="A55" s="8">
        <v>4012</v>
      </c>
      <c r="B55" s="8" t="s">
        <v>9</v>
      </c>
      <c r="C55" s="128">
        <v>600</v>
      </c>
      <c r="D55" s="117">
        <v>887</v>
      </c>
      <c r="E55" s="143">
        <f t="shared" ref="E55:E69" si="12">IF(C55&gt;0,D55/C55,"")</f>
        <v>1.4783333333333333</v>
      </c>
      <c r="F55" s="128">
        <v>1457</v>
      </c>
      <c r="G55" s="193"/>
      <c r="H55" s="128">
        <v>1500</v>
      </c>
      <c r="I55" s="144">
        <f t="shared" si="10"/>
        <v>2.951269732326689E-2</v>
      </c>
      <c r="J55" s="117">
        <f>'[1]I&amp;E Detailed Report'!$D55</f>
        <v>15</v>
      </c>
      <c r="K55" s="117">
        <f t="shared" si="2"/>
        <v>872</v>
      </c>
      <c r="L55" s="34">
        <v>235</v>
      </c>
      <c r="M55" s="34">
        <v>191</v>
      </c>
      <c r="N55" s="117">
        <f t="shared" si="11"/>
        <v>1313</v>
      </c>
      <c r="O55" s="5"/>
      <c r="P55" s="89"/>
      <c r="Q55" s="33"/>
      <c r="R55" s="33"/>
      <c r="S55" s="93"/>
      <c r="U55" s="5"/>
      <c r="V55" s="5"/>
    </row>
    <row r="56" spans="1:22" x14ac:dyDescent="0.25">
      <c r="A56" s="8">
        <v>4013</v>
      </c>
      <c r="B56" s="8" t="s">
        <v>42</v>
      </c>
      <c r="C56" s="128">
        <v>250</v>
      </c>
      <c r="D56" s="117">
        <v>75</v>
      </c>
      <c r="E56" s="143">
        <f t="shared" si="12"/>
        <v>0.3</v>
      </c>
      <c r="F56" s="128">
        <v>76</v>
      </c>
      <c r="G56" s="193"/>
      <c r="H56" s="128">
        <v>76</v>
      </c>
      <c r="I56" s="144">
        <f t="shared" si="10"/>
        <v>0</v>
      </c>
      <c r="J56" s="117">
        <f>'[1]I&amp;E Detailed Report'!$D56</f>
        <v>0</v>
      </c>
      <c r="K56" s="117">
        <f t="shared" si="2"/>
        <v>75</v>
      </c>
      <c r="L56" s="34">
        <v>0</v>
      </c>
      <c r="M56" s="34">
        <v>0</v>
      </c>
      <c r="N56" s="117">
        <f t="shared" si="11"/>
        <v>75</v>
      </c>
      <c r="O56" s="5"/>
      <c r="P56" s="89"/>
      <c r="Q56" s="33"/>
      <c r="R56" s="33"/>
      <c r="S56" s="93"/>
      <c r="U56" s="5"/>
      <c r="V56" s="5"/>
    </row>
    <row r="57" spans="1:22" x14ac:dyDescent="0.25">
      <c r="A57" s="8">
        <v>4014</v>
      </c>
      <c r="B57" s="8" t="s">
        <v>10</v>
      </c>
      <c r="C57" s="128">
        <v>750</v>
      </c>
      <c r="D57" s="117">
        <v>222</v>
      </c>
      <c r="E57" s="143">
        <f t="shared" si="12"/>
        <v>0.29599999999999999</v>
      </c>
      <c r="F57" s="128">
        <v>800</v>
      </c>
      <c r="G57" s="193"/>
      <c r="H57" s="128">
        <v>800</v>
      </c>
      <c r="I57" s="144">
        <f t="shared" si="10"/>
        <v>0</v>
      </c>
      <c r="J57" s="117">
        <f>'[1]I&amp;E Detailed Report'!$D57</f>
        <v>100</v>
      </c>
      <c r="K57" s="117">
        <f t="shared" si="2"/>
        <v>122</v>
      </c>
      <c r="L57" s="34">
        <v>306</v>
      </c>
      <c r="M57" s="34">
        <v>-9</v>
      </c>
      <c r="N57" s="117">
        <f t="shared" si="11"/>
        <v>519</v>
      </c>
      <c r="O57" s="5"/>
      <c r="P57" s="89"/>
      <c r="Q57" s="33"/>
      <c r="R57" s="33"/>
      <c r="S57" s="93"/>
      <c r="U57" s="5"/>
      <c r="V57" s="5"/>
    </row>
    <row r="58" spans="1:22" x14ac:dyDescent="0.25">
      <c r="A58" s="8">
        <v>4017</v>
      </c>
      <c r="B58" s="8" t="s">
        <v>43</v>
      </c>
      <c r="C58" s="128">
        <v>6700</v>
      </c>
      <c r="D58" s="117">
        <v>4325</v>
      </c>
      <c r="E58" s="143">
        <f t="shared" si="12"/>
        <v>0.64552238805970152</v>
      </c>
      <c r="F58" s="128">
        <v>7950</v>
      </c>
      <c r="G58" s="193"/>
      <c r="H58" s="128">
        <v>7000</v>
      </c>
      <c r="I58" s="144">
        <f t="shared" si="10"/>
        <v>-0.11949685534591192</v>
      </c>
      <c r="J58" s="117">
        <f>'[1]I&amp;E Detailed Report'!$D58</f>
        <v>1844</v>
      </c>
      <c r="K58" s="117">
        <f t="shared" si="2"/>
        <v>2481</v>
      </c>
      <c r="L58" s="34">
        <v>2003</v>
      </c>
      <c r="M58" s="34">
        <v>2586</v>
      </c>
      <c r="N58" s="117">
        <f t="shared" si="11"/>
        <v>8914</v>
      </c>
      <c r="O58" s="5"/>
      <c r="P58" s="89"/>
      <c r="Q58" s="33"/>
      <c r="R58" s="33"/>
      <c r="S58" s="93"/>
      <c r="U58" s="5"/>
      <c r="V58" s="5"/>
    </row>
    <row r="59" spans="1:22" x14ac:dyDescent="0.25">
      <c r="A59" s="56">
        <v>4039</v>
      </c>
      <c r="B59" s="56" t="s">
        <v>44</v>
      </c>
      <c r="C59" s="163">
        <v>3000</v>
      </c>
      <c r="D59" s="161">
        <v>2050</v>
      </c>
      <c r="E59" s="143">
        <f t="shared" si="12"/>
        <v>0.68333333333333335</v>
      </c>
      <c r="F59" s="128">
        <v>3000</v>
      </c>
      <c r="G59" s="193"/>
      <c r="H59" s="163">
        <v>3000</v>
      </c>
      <c r="I59" s="144">
        <f t="shared" si="10"/>
        <v>0</v>
      </c>
      <c r="J59" s="117">
        <f>'[1]I&amp;E Detailed Report'!$D59</f>
        <v>950</v>
      </c>
      <c r="K59" s="117">
        <f t="shared" si="2"/>
        <v>1100</v>
      </c>
      <c r="L59" s="34">
        <v>120</v>
      </c>
      <c r="M59" s="34">
        <v>0</v>
      </c>
      <c r="N59" s="117">
        <f t="shared" si="11"/>
        <v>2170</v>
      </c>
      <c r="O59" s="5"/>
      <c r="P59" s="89"/>
      <c r="Q59" s="33"/>
      <c r="R59" s="33"/>
      <c r="S59" s="93"/>
      <c r="U59" s="5"/>
      <c r="V59" s="5"/>
    </row>
    <row r="60" spans="1:22" x14ac:dyDescent="0.25">
      <c r="A60" s="48">
        <v>4041</v>
      </c>
      <c r="B60" s="11" t="s">
        <v>80</v>
      </c>
      <c r="C60" s="164">
        <v>25000</v>
      </c>
      <c r="D60" s="160">
        <v>12908</v>
      </c>
      <c r="E60" s="143">
        <f t="shared" si="12"/>
        <v>0.51632</v>
      </c>
      <c r="F60" s="128">
        <v>25816</v>
      </c>
      <c r="G60" s="193"/>
      <c r="H60" s="164">
        <v>26000</v>
      </c>
      <c r="I60" s="144">
        <f t="shared" si="10"/>
        <v>7.1273628757360097E-3</v>
      </c>
      <c r="J60" s="117">
        <f>'[1]I&amp;E Detailed Report'!$D60</f>
        <v>6110</v>
      </c>
      <c r="K60" s="117">
        <f t="shared" si="2"/>
        <v>6798</v>
      </c>
      <c r="L60" s="34">
        <v>4070</v>
      </c>
      <c r="M60" s="34">
        <v>10055</v>
      </c>
      <c r="N60" s="117">
        <f t="shared" si="11"/>
        <v>27033</v>
      </c>
      <c r="O60" s="90"/>
      <c r="P60" s="89"/>
      <c r="Q60" s="33"/>
      <c r="R60" s="33"/>
      <c r="S60" s="93"/>
      <c r="U60" s="5"/>
      <c r="V60" s="5"/>
    </row>
    <row r="61" spans="1:22" x14ac:dyDescent="0.25">
      <c r="A61" s="8">
        <v>4312</v>
      </c>
      <c r="B61" s="8" t="s">
        <v>128</v>
      </c>
      <c r="C61" s="128">
        <v>0</v>
      </c>
      <c r="D61" s="117">
        <v>0</v>
      </c>
      <c r="E61" s="143" t="str">
        <f t="shared" si="12"/>
        <v/>
      </c>
      <c r="F61" s="128">
        <v>0</v>
      </c>
      <c r="G61" s="193"/>
      <c r="H61" s="128">
        <v>0</v>
      </c>
      <c r="I61" s="144" t="str">
        <f t="shared" si="10"/>
        <v/>
      </c>
      <c r="J61" s="117">
        <f>'[1]I&amp;E Detailed Report'!$D61</f>
        <v>533</v>
      </c>
      <c r="K61" s="117">
        <f t="shared" si="2"/>
        <v>-533</v>
      </c>
      <c r="L61" s="34">
        <v>0</v>
      </c>
      <c r="M61" s="34">
        <v>0</v>
      </c>
      <c r="N61" s="117">
        <f t="shared" si="11"/>
        <v>0</v>
      </c>
      <c r="O61" s="5"/>
      <c r="P61" s="89"/>
      <c r="Q61" s="33"/>
      <c r="R61" s="33"/>
      <c r="S61" s="93"/>
      <c r="U61" s="5"/>
      <c r="V61" s="5"/>
    </row>
    <row r="62" spans="1:22" x14ac:dyDescent="0.25">
      <c r="A62" s="8">
        <v>4047</v>
      </c>
      <c r="B62" s="8" t="s">
        <v>45</v>
      </c>
      <c r="C62" s="128">
        <v>5000</v>
      </c>
      <c r="D62" s="117">
        <v>4322</v>
      </c>
      <c r="E62" s="143">
        <f t="shared" si="12"/>
        <v>0.86439999999999995</v>
      </c>
      <c r="F62" s="128">
        <v>7760</v>
      </c>
      <c r="G62" s="193"/>
      <c r="H62" s="153">
        <v>7800</v>
      </c>
      <c r="I62" s="144">
        <f t="shared" si="10"/>
        <v>5.1546391752577136E-3</v>
      </c>
      <c r="J62" s="117">
        <f>'[1]I&amp;E Detailed Report'!$D62</f>
        <v>1464</v>
      </c>
      <c r="K62" s="117">
        <f t="shared" si="2"/>
        <v>2858</v>
      </c>
      <c r="L62" s="34">
        <v>1548</v>
      </c>
      <c r="M62" s="34">
        <v>1245</v>
      </c>
      <c r="N62" s="117">
        <f t="shared" si="11"/>
        <v>7115</v>
      </c>
      <c r="O62" s="5"/>
      <c r="P62" s="89"/>
      <c r="Q62" s="33"/>
      <c r="R62" s="33"/>
      <c r="S62" s="93"/>
      <c r="U62" s="5"/>
      <c r="V62" s="5"/>
    </row>
    <row r="63" spans="1:22" s="94" customFormat="1" x14ac:dyDescent="0.25">
      <c r="A63" s="8">
        <v>4926</v>
      </c>
      <c r="B63" s="8" t="s">
        <v>120</v>
      </c>
      <c r="C63" s="128">
        <v>5000</v>
      </c>
      <c r="D63" s="117">
        <v>562</v>
      </c>
      <c r="E63" s="143">
        <f t="shared" si="12"/>
        <v>0.1124</v>
      </c>
      <c r="F63" s="153">
        <v>3062</v>
      </c>
      <c r="G63" s="193"/>
      <c r="H63" s="128">
        <v>1000</v>
      </c>
      <c r="I63" s="144">
        <f t="shared" si="10"/>
        <v>-0.67341606792945785</v>
      </c>
      <c r="J63" s="117">
        <f>'[1]I&amp;E Detailed Report'!$D63</f>
        <v>562</v>
      </c>
      <c r="K63" s="117">
        <f t="shared" si="2"/>
        <v>0</v>
      </c>
      <c r="L63" s="34">
        <v>460</v>
      </c>
      <c r="M63" s="34">
        <v>0</v>
      </c>
      <c r="N63" s="117">
        <f t="shared" ref="N63" si="13">SUM(J63:M63)</f>
        <v>1022</v>
      </c>
      <c r="O63" s="5"/>
      <c r="P63" s="89"/>
      <c r="Q63" s="33"/>
      <c r="R63" s="33"/>
      <c r="S63" s="93"/>
      <c r="U63" s="5"/>
      <c r="V63" s="5"/>
    </row>
    <row r="64" spans="1:22" x14ac:dyDescent="0.25">
      <c r="A64" s="8">
        <v>4060</v>
      </c>
      <c r="B64" s="8" t="s">
        <v>46</v>
      </c>
      <c r="C64" s="128">
        <v>3000</v>
      </c>
      <c r="D64" s="117">
        <v>100</v>
      </c>
      <c r="E64" s="143">
        <f t="shared" si="12"/>
        <v>3.3333333333333333E-2</v>
      </c>
      <c r="F64" s="128">
        <v>150</v>
      </c>
      <c r="G64" s="193"/>
      <c r="H64" s="128">
        <v>200</v>
      </c>
      <c r="I64" s="144">
        <f t="shared" si="10"/>
        <v>0.33333333333333326</v>
      </c>
      <c r="J64" s="117">
        <f>'[1]I&amp;E Detailed Report'!$D64</f>
        <v>0</v>
      </c>
      <c r="K64" s="117">
        <f t="shared" si="2"/>
        <v>100</v>
      </c>
      <c r="L64" s="34">
        <v>0</v>
      </c>
      <c r="M64" s="34">
        <v>0</v>
      </c>
      <c r="N64" s="117">
        <f t="shared" si="11"/>
        <v>100</v>
      </c>
      <c r="O64" s="5"/>
      <c r="P64" s="89"/>
      <c r="Q64" s="33"/>
      <c r="R64" s="33"/>
      <c r="S64" s="93"/>
      <c r="U64" s="5"/>
      <c r="V64" s="5"/>
    </row>
    <row r="65" spans="1:22" x14ac:dyDescent="0.25">
      <c r="A65" s="8">
        <v>4301</v>
      </c>
      <c r="B65" s="8" t="s">
        <v>49</v>
      </c>
      <c r="C65" s="165">
        <v>16250</v>
      </c>
      <c r="D65" s="162">
        <v>15332</v>
      </c>
      <c r="E65" s="143">
        <f t="shared" si="12"/>
        <v>0.94350769230769227</v>
      </c>
      <c r="F65" s="128">
        <v>17733</v>
      </c>
      <c r="G65" s="193"/>
      <c r="H65" s="165">
        <v>17800</v>
      </c>
      <c r="I65" s="144">
        <f t="shared" si="10"/>
        <v>3.7782665087688905E-3</v>
      </c>
      <c r="J65" s="117">
        <f>'[1]I&amp;E Detailed Report'!$D65</f>
        <v>14133</v>
      </c>
      <c r="K65" s="117">
        <f t="shared" si="2"/>
        <v>1199</v>
      </c>
      <c r="L65" s="34">
        <v>1200</v>
      </c>
      <c r="M65" s="34">
        <v>800</v>
      </c>
      <c r="N65" s="117">
        <f t="shared" si="11"/>
        <v>17332</v>
      </c>
      <c r="O65" s="5"/>
      <c r="P65" s="89"/>
      <c r="Q65" s="33"/>
      <c r="R65" s="33"/>
      <c r="S65" s="93"/>
      <c r="U65" s="5"/>
      <c r="V65" s="5"/>
    </row>
    <row r="66" spans="1:22" s="94" customFormat="1" x14ac:dyDescent="0.25">
      <c r="A66" s="8"/>
      <c r="B66" s="145" t="s">
        <v>141</v>
      </c>
      <c r="C66" s="128">
        <v>0</v>
      </c>
      <c r="D66" s="117">
        <v>0</v>
      </c>
      <c r="E66" s="143" t="str">
        <f t="shared" ref="E66:E67" si="14">IF(C66&gt;0,D66/C66,"")</f>
        <v/>
      </c>
      <c r="F66" s="128">
        <v>299</v>
      </c>
      <c r="G66" s="193"/>
      <c r="H66" s="128">
        <v>300</v>
      </c>
      <c r="I66" s="144">
        <f t="shared" ref="I66:I67" si="15">IF(F66&gt;0,H66/F66-1,"")</f>
        <v>3.3444816053511683E-3</v>
      </c>
      <c r="J66" s="117"/>
      <c r="K66" s="117"/>
      <c r="L66" s="34"/>
      <c r="M66" s="34"/>
      <c r="N66" s="117"/>
      <c r="O66" s="5"/>
      <c r="P66" s="89"/>
      <c r="Q66" s="33"/>
      <c r="R66" s="33"/>
      <c r="S66" s="93"/>
      <c r="U66" s="5"/>
      <c r="V66" s="5"/>
    </row>
    <row r="67" spans="1:22" s="94" customFormat="1" x14ac:dyDescent="0.25">
      <c r="A67" s="8"/>
      <c r="B67" s="145" t="s">
        <v>142</v>
      </c>
      <c r="C67" s="128">
        <v>0</v>
      </c>
      <c r="D67" s="117">
        <v>0</v>
      </c>
      <c r="E67" s="143" t="str">
        <f t="shared" si="14"/>
        <v/>
      </c>
      <c r="F67" s="128">
        <v>0</v>
      </c>
      <c r="G67" s="193"/>
      <c r="H67" s="128">
        <v>600</v>
      </c>
      <c r="I67" s="144" t="str">
        <f t="shared" si="15"/>
        <v/>
      </c>
      <c r="J67" s="117"/>
      <c r="K67" s="117"/>
      <c r="L67" s="34"/>
      <c r="M67" s="34"/>
      <c r="N67" s="117"/>
      <c r="O67" s="5"/>
      <c r="P67" s="89"/>
      <c r="Q67" s="33"/>
      <c r="R67" s="33"/>
      <c r="S67" s="93"/>
      <c r="U67" s="5"/>
      <c r="V67" s="5"/>
    </row>
    <row r="68" spans="1:22" x14ac:dyDescent="0.25">
      <c r="A68" s="8">
        <v>4304</v>
      </c>
      <c r="B68" s="145" t="s">
        <v>86</v>
      </c>
      <c r="C68" s="128">
        <v>5000</v>
      </c>
      <c r="D68" s="117">
        <v>312</v>
      </c>
      <c r="E68" s="143">
        <f t="shared" si="12"/>
        <v>6.2399999999999997E-2</v>
      </c>
      <c r="F68" s="128">
        <v>3294</v>
      </c>
      <c r="G68" s="193"/>
      <c r="H68" s="128">
        <v>3500</v>
      </c>
      <c r="I68" s="144">
        <f t="shared" si="10"/>
        <v>6.2537947783849468E-2</v>
      </c>
      <c r="J68" s="117">
        <f>'[1]I&amp;E Detailed Report'!$D66</f>
        <v>0</v>
      </c>
      <c r="K68" s="117">
        <f t="shared" si="2"/>
        <v>312</v>
      </c>
      <c r="L68" s="34">
        <v>3431</v>
      </c>
      <c r="M68" s="34">
        <v>0</v>
      </c>
      <c r="N68" s="117">
        <f t="shared" si="11"/>
        <v>3743</v>
      </c>
      <c r="O68" s="5"/>
      <c r="P68" s="89"/>
      <c r="Q68" s="33"/>
      <c r="R68" s="33"/>
      <c r="S68" s="93"/>
      <c r="U68" s="5"/>
      <c r="V68" s="5"/>
    </row>
    <row r="69" spans="1:22" ht="15.75" thickBot="1" x14ac:dyDescent="0.3">
      <c r="A69" s="12"/>
      <c r="B69" s="13" t="s">
        <v>47</v>
      </c>
      <c r="C69" s="151">
        <f>SUM(C54:C68)</f>
        <v>100550</v>
      </c>
      <c r="D69" s="151">
        <f>SUM(D54:D68)</f>
        <v>54332</v>
      </c>
      <c r="E69" s="149">
        <f t="shared" si="12"/>
        <v>0.54034808552958724</v>
      </c>
      <c r="F69" s="151">
        <f>SUM(F54:F68)</f>
        <v>101397</v>
      </c>
      <c r="G69" s="166"/>
      <c r="H69" s="151">
        <f>SUM(H54:H68)</f>
        <v>99576</v>
      </c>
      <c r="I69" s="149">
        <f t="shared" si="10"/>
        <v>-1.7959111216308221E-2</v>
      </c>
      <c r="J69" s="117">
        <f>'[1]I&amp;E Detailed Report'!$D67</f>
        <v>33485</v>
      </c>
      <c r="K69" s="117">
        <f t="shared" si="2"/>
        <v>20847</v>
      </c>
      <c r="L69" s="57">
        <v>21234</v>
      </c>
      <c r="M69" s="57">
        <v>18576</v>
      </c>
      <c r="N69" s="151">
        <f t="shared" si="11"/>
        <v>94142</v>
      </c>
      <c r="O69" s="5"/>
      <c r="P69" s="89"/>
      <c r="Q69" s="33"/>
      <c r="R69" s="33"/>
      <c r="S69" s="93"/>
      <c r="U69" s="5"/>
      <c r="V69" s="5"/>
    </row>
    <row r="70" spans="1:22" x14ac:dyDescent="0.25">
      <c r="A70" s="8"/>
      <c r="B70" s="22"/>
      <c r="C70" s="118"/>
      <c r="E70" s="101"/>
      <c r="F70" s="124"/>
      <c r="G70" s="62"/>
      <c r="I70" s="40"/>
      <c r="J70" s="117">
        <f>'[1]I&amp;E Detailed Report'!$D68</f>
        <v>0</v>
      </c>
      <c r="K70" s="117">
        <f t="shared" si="2"/>
        <v>0</v>
      </c>
      <c r="L70" s="94"/>
      <c r="M70" s="94"/>
      <c r="O70" s="5"/>
      <c r="P70" s="89"/>
      <c r="Q70" s="33"/>
      <c r="R70" s="33"/>
      <c r="S70" s="93"/>
      <c r="U70" s="5"/>
      <c r="V70" s="5"/>
    </row>
    <row r="71" spans="1:22" x14ac:dyDescent="0.25">
      <c r="A71" s="7" t="s">
        <v>48</v>
      </c>
      <c r="B71" s="8"/>
      <c r="C71" s="137"/>
      <c r="D71" s="38"/>
      <c r="E71" s="102"/>
      <c r="F71" s="125"/>
      <c r="H71" s="137"/>
      <c r="I71" s="40"/>
      <c r="J71" s="117">
        <f>'[1]I&amp;E Detailed Report'!$D69</f>
        <v>0</v>
      </c>
      <c r="K71" s="117">
        <f t="shared" si="2"/>
        <v>0</v>
      </c>
      <c r="L71" s="38"/>
      <c r="M71" s="38"/>
      <c r="N71" s="38"/>
      <c r="P71" s="89"/>
      <c r="Q71" s="33"/>
      <c r="R71" s="33"/>
      <c r="S71" s="93"/>
      <c r="U71" s="5"/>
      <c r="V71" s="5"/>
    </row>
    <row r="72" spans="1:22" x14ac:dyDescent="0.25">
      <c r="A72" s="7"/>
      <c r="B72" s="8"/>
      <c r="C72" s="137"/>
      <c r="D72" s="38"/>
      <c r="E72" s="102"/>
      <c r="F72" s="125"/>
      <c r="G72" s="15"/>
      <c r="H72" s="137"/>
      <c r="I72" s="40"/>
      <c r="J72" s="117">
        <f>'[1]I&amp;E Detailed Report'!$D70</f>
        <v>0</v>
      </c>
      <c r="K72" s="117">
        <f t="shared" si="2"/>
        <v>0</v>
      </c>
      <c r="L72" s="38"/>
      <c r="M72" s="38"/>
      <c r="N72" s="38"/>
      <c r="P72" s="89"/>
      <c r="Q72" s="33"/>
      <c r="R72" s="33"/>
      <c r="S72" s="93"/>
      <c r="U72" s="5"/>
      <c r="V72" s="5"/>
    </row>
    <row r="73" spans="1:22" x14ac:dyDescent="0.25">
      <c r="A73">
        <v>4913</v>
      </c>
      <c r="B73" s="81" t="s">
        <v>87</v>
      </c>
      <c r="C73" s="164">
        <v>5000</v>
      </c>
      <c r="D73" s="160">
        <v>0</v>
      </c>
      <c r="E73" s="143">
        <f t="shared" ref="E73:E89" si="16">IF(C73&gt;0,D73/C73,"")</f>
        <v>0</v>
      </c>
      <c r="F73" s="153">
        <v>5000</v>
      </c>
      <c r="G73" s="186"/>
      <c r="H73" s="164">
        <v>2000</v>
      </c>
      <c r="I73" s="144">
        <f t="shared" ref="I73:I88" si="17">IF(F73&gt;0,H73/F73-1,"")</f>
        <v>-0.6</v>
      </c>
      <c r="J73" s="117">
        <f>'[1]I&amp;E Detailed Report'!$D71</f>
        <v>0</v>
      </c>
      <c r="K73" s="117">
        <f t="shared" si="2"/>
        <v>0</v>
      </c>
      <c r="L73" s="34">
        <v>0</v>
      </c>
      <c r="M73" s="34">
        <v>0</v>
      </c>
      <c r="N73" s="117">
        <f t="shared" ref="N73:N89" si="18">SUM(J73:M73)</f>
        <v>0</v>
      </c>
      <c r="P73" s="89"/>
      <c r="Q73" s="33"/>
      <c r="R73" s="33"/>
      <c r="S73" s="93"/>
      <c r="U73" s="5"/>
      <c r="V73" s="5"/>
    </row>
    <row r="74" spans="1:22" x14ac:dyDescent="0.25">
      <c r="A74">
        <v>4917</v>
      </c>
      <c r="B74" s="81" t="s">
        <v>113</v>
      </c>
      <c r="C74" s="164">
        <v>2500</v>
      </c>
      <c r="D74" s="160">
        <v>0</v>
      </c>
      <c r="E74" s="143">
        <f t="shared" si="16"/>
        <v>0</v>
      </c>
      <c r="F74" s="153">
        <v>2500</v>
      </c>
      <c r="G74" s="186"/>
      <c r="H74" s="164">
        <v>2500</v>
      </c>
      <c r="I74" s="144">
        <f t="shared" si="17"/>
        <v>0</v>
      </c>
      <c r="J74" s="117">
        <f>'[1]I&amp;E Detailed Report'!$D72</f>
        <v>0</v>
      </c>
      <c r="K74" s="117">
        <f t="shared" si="2"/>
        <v>0</v>
      </c>
      <c r="L74" s="34">
        <v>0</v>
      </c>
      <c r="M74" s="34">
        <v>0</v>
      </c>
      <c r="N74" s="117"/>
      <c r="O74" s="23"/>
      <c r="P74" s="89"/>
      <c r="Q74" s="33"/>
      <c r="R74" s="33"/>
      <c r="S74" s="93"/>
      <c r="U74" s="5"/>
      <c r="V74" s="5"/>
    </row>
    <row r="75" spans="1:22" x14ac:dyDescent="0.25">
      <c r="A75">
        <v>4935</v>
      </c>
      <c r="B75" s="81" t="s">
        <v>107</v>
      </c>
      <c r="C75" s="164">
        <v>45000</v>
      </c>
      <c r="D75" s="160">
        <v>0</v>
      </c>
      <c r="E75" s="143">
        <f t="shared" si="16"/>
        <v>0</v>
      </c>
      <c r="F75" s="128">
        <v>0</v>
      </c>
      <c r="G75" s="186"/>
      <c r="H75" s="195"/>
      <c r="I75" s="144" t="str">
        <f t="shared" si="17"/>
        <v/>
      </c>
      <c r="J75" s="117">
        <f>'[1]I&amp;E Detailed Report'!$D73</f>
        <v>0</v>
      </c>
      <c r="K75" s="117">
        <f t="shared" si="2"/>
        <v>0</v>
      </c>
      <c r="L75" s="34">
        <v>0</v>
      </c>
      <c r="M75" s="34">
        <v>0</v>
      </c>
      <c r="N75" s="117"/>
      <c r="P75" s="89"/>
      <c r="Q75" s="33"/>
      <c r="R75" s="33"/>
      <c r="S75" s="93"/>
      <c r="U75" s="5"/>
      <c r="V75" s="5"/>
    </row>
    <row r="76" spans="1:22" x14ac:dyDescent="0.25">
      <c r="A76" s="24">
        <v>4937</v>
      </c>
      <c r="B76" s="8" t="s">
        <v>108</v>
      </c>
      <c r="C76" s="165">
        <v>0</v>
      </c>
      <c r="D76" s="162">
        <v>0</v>
      </c>
      <c r="E76" s="143" t="str">
        <f t="shared" si="16"/>
        <v/>
      </c>
      <c r="F76" s="128">
        <v>0</v>
      </c>
      <c r="G76" s="186"/>
      <c r="H76" s="165">
        <v>0</v>
      </c>
      <c r="I76" s="144" t="str">
        <f t="shared" si="17"/>
        <v/>
      </c>
      <c r="J76" s="117">
        <f>'[1]I&amp;E Detailed Report'!$D74</f>
        <v>0</v>
      </c>
      <c r="K76" s="117">
        <f t="shared" ref="K76:K125" si="19">D76-J76</f>
        <v>0</v>
      </c>
      <c r="L76" s="34">
        <v>0</v>
      </c>
      <c r="M76" s="34">
        <v>0</v>
      </c>
      <c r="N76" s="117">
        <f t="shared" si="18"/>
        <v>0</v>
      </c>
      <c r="P76" s="89"/>
      <c r="Q76" s="33"/>
      <c r="R76" s="33"/>
      <c r="S76" s="93"/>
      <c r="U76" s="5"/>
      <c r="V76" s="5"/>
    </row>
    <row r="77" spans="1:22" s="94" customFormat="1" x14ac:dyDescent="0.25">
      <c r="A77" s="24">
        <v>4939</v>
      </c>
      <c r="B77" s="8" t="s">
        <v>119</v>
      </c>
      <c r="C77" s="165">
        <v>14000</v>
      </c>
      <c r="D77" s="162">
        <v>0</v>
      </c>
      <c r="E77" s="143">
        <f t="shared" si="16"/>
        <v>0</v>
      </c>
      <c r="F77" s="128">
        <v>14000</v>
      </c>
      <c r="G77" s="186"/>
      <c r="H77" s="165">
        <v>0</v>
      </c>
      <c r="I77" s="144">
        <f t="shared" si="17"/>
        <v>-1</v>
      </c>
      <c r="J77" s="117">
        <f>'[1]I&amp;E Detailed Report'!$D75</f>
        <v>0</v>
      </c>
      <c r="K77" s="117">
        <f t="shared" si="19"/>
        <v>0</v>
      </c>
      <c r="L77" s="34">
        <v>-3660</v>
      </c>
      <c r="M77" s="34">
        <v>0</v>
      </c>
      <c r="N77" s="117"/>
      <c r="P77" s="89"/>
      <c r="Q77" s="33"/>
      <c r="R77" s="33"/>
      <c r="S77" s="93"/>
      <c r="U77" s="5"/>
      <c r="V77" s="5"/>
    </row>
    <row r="78" spans="1:22" x14ac:dyDescent="0.25">
      <c r="A78" s="8">
        <v>4945</v>
      </c>
      <c r="B78" s="8" t="s">
        <v>50</v>
      </c>
      <c r="C78" s="165">
        <v>2000</v>
      </c>
      <c r="D78" s="162">
        <v>0</v>
      </c>
      <c r="E78" s="143">
        <f t="shared" si="16"/>
        <v>0</v>
      </c>
      <c r="F78" s="128">
        <v>0</v>
      </c>
      <c r="G78" s="186"/>
      <c r="H78" s="165">
        <v>2000</v>
      </c>
      <c r="I78" s="144" t="str">
        <f t="shared" si="17"/>
        <v/>
      </c>
      <c r="J78" s="117">
        <f>'[1]I&amp;E Detailed Report'!$D76</f>
        <v>0</v>
      </c>
      <c r="K78" s="117">
        <f t="shared" si="19"/>
        <v>0</v>
      </c>
      <c r="L78" s="34">
        <v>0</v>
      </c>
      <c r="M78" s="34">
        <v>0</v>
      </c>
      <c r="N78" s="117">
        <f t="shared" si="18"/>
        <v>0</v>
      </c>
      <c r="P78" s="89"/>
      <c r="Q78" s="33"/>
      <c r="R78" s="33"/>
      <c r="S78" s="93"/>
      <c r="U78" s="5"/>
      <c r="V78" s="5"/>
    </row>
    <row r="79" spans="1:22" x14ac:dyDescent="0.25">
      <c r="A79" s="8">
        <v>4970</v>
      </c>
      <c r="B79" s="84" t="s">
        <v>111</v>
      </c>
      <c r="C79" s="164">
        <v>2500</v>
      </c>
      <c r="D79" s="160">
        <v>453</v>
      </c>
      <c r="E79" s="143">
        <f t="shared" si="16"/>
        <v>0.1812</v>
      </c>
      <c r="F79" s="128">
        <v>1386</v>
      </c>
      <c r="G79" s="186"/>
      <c r="H79" s="164">
        <v>800</v>
      </c>
      <c r="I79" s="144">
        <f t="shared" si="17"/>
        <v>-0.42279942279942284</v>
      </c>
      <c r="J79" s="117">
        <f>'[1]I&amp;E Detailed Report'!$D77</f>
        <v>0</v>
      </c>
      <c r="K79" s="117">
        <f t="shared" si="19"/>
        <v>453</v>
      </c>
      <c r="L79" s="34">
        <v>0</v>
      </c>
      <c r="M79" s="34">
        <v>0</v>
      </c>
      <c r="N79" s="117">
        <f t="shared" si="18"/>
        <v>453</v>
      </c>
      <c r="P79" s="89"/>
      <c r="Q79" s="33"/>
      <c r="R79" s="33"/>
      <c r="S79" s="93"/>
      <c r="U79" s="5"/>
      <c r="V79" s="5"/>
    </row>
    <row r="80" spans="1:22" x14ac:dyDescent="0.25">
      <c r="A80" s="8">
        <v>4982</v>
      </c>
      <c r="B80" s="25" t="s">
        <v>81</v>
      </c>
      <c r="C80" s="164">
        <v>4000</v>
      </c>
      <c r="D80" s="160">
        <v>0</v>
      </c>
      <c r="E80" s="143">
        <f t="shared" si="16"/>
        <v>0</v>
      </c>
      <c r="F80" s="128">
        <v>3950</v>
      </c>
      <c r="G80" s="186"/>
      <c r="H80" s="164">
        <v>4000</v>
      </c>
      <c r="I80" s="144">
        <f t="shared" si="17"/>
        <v>1.2658227848101333E-2</v>
      </c>
      <c r="J80" s="117">
        <f>'[1]I&amp;E Detailed Report'!$D78</f>
        <v>0</v>
      </c>
      <c r="K80" s="117">
        <f t="shared" si="19"/>
        <v>0</v>
      </c>
      <c r="L80" s="34">
        <v>0</v>
      </c>
      <c r="M80" s="34">
        <v>3700</v>
      </c>
      <c r="N80" s="117">
        <f t="shared" si="18"/>
        <v>3700</v>
      </c>
      <c r="P80" s="89"/>
      <c r="Q80" s="33"/>
      <c r="R80" s="33"/>
      <c r="S80" s="93"/>
      <c r="U80" s="5"/>
      <c r="V80" s="5"/>
    </row>
    <row r="81" spans="1:22" x14ac:dyDescent="0.25">
      <c r="A81" s="8">
        <v>4940</v>
      </c>
      <c r="B81" s="84" t="s">
        <v>109</v>
      </c>
      <c r="C81" s="164">
        <v>3000</v>
      </c>
      <c r="D81" s="160">
        <v>0</v>
      </c>
      <c r="E81" s="143">
        <f t="shared" si="16"/>
        <v>0</v>
      </c>
      <c r="F81" s="128">
        <v>3000</v>
      </c>
      <c r="G81" s="186"/>
      <c r="H81" s="164">
        <v>3000</v>
      </c>
      <c r="I81" s="144">
        <f t="shared" si="17"/>
        <v>0</v>
      </c>
      <c r="J81" s="117">
        <f>'[1]I&amp;E Detailed Report'!$D79</f>
        <v>0</v>
      </c>
      <c r="K81" s="117">
        <f t="shared" si="19"/>
        <v>0</v>
      </c>
      <c r="L81" s="34">
        <v>0</v>
      </c>
      <c r="M81" s="34">
        <v>0</v>
      </c>
      <c r="N81" s="117">
        <f t="shared" si="18"/>
        <v>0</v>
      </c>
      <c r="P81" s="89"/>
      <c r="Q81" s="33"/>
      <c r="R81" s="33"/>
      <c r="S81" s="93"/>
      <c r="U81" s="5"/>
      <c r="V81" s="5"/>
    </row>
    <row r="82" spans="1:22" x14ac:dyDescent="0.25">
      <c r="A82" s="8">
        <v>4963</v>
      </c>
      <c r="B82" s="25" t="s">
        <v>110</v>
      </c>
      <c r="C82" s="164">
        <v>0</v>
      </c>
      <c r="D82" s="160">
        <v>0</v>
      </c>
      <c r="E82" s="143" t="str">
        <f t="shared" si="16"/>
        <v/>
      </c>
      <c r="F82" s="128">
        <v>50000</v>
      </c>
      <c r="G82" s="186"/>
      <c r="H82" s="164">
        <v>0</v>
      </c>
      <c r="I82" s="144">
        <f t="shared" si="17"/>
        <v>-1</v>
      </c>
      <c r="J82" s="117">
        <f>'[1]I&amp;E Detailed Report'!$D80</f>
        <v>0</v>
      </c>
      <c r="K82" s="117">
        <f t="shared" si="19"/>
        <v>0</v>
      </c>
      <c r="L82" s="34">
        <v>0</v>
      </c>
      <c r="M82" s="34">
        <v>0</v>
      </c>
      <c r="N82" s="117">
        <f t="shared" si="18"/>
        <v>0</v>
      </c>
      <c r="P82" s="89"/>
      <c r="Q82" s="33"/>
      <c r="R82" s="33"/>
      <c r="S82" s="93"/>
      <c r="U82" s="5"/>
      <c r="V82" s="5"/>
    </row>
    <row r="83" spans="1:22" x14ac:dyDescent="0.25">
      <c r="A83" s="8">
        <v>4986</v>
      </c>
      <c r="B83" s="8" t="s">
        <v>121</v>
      </c>
      <c r="C83" s="164">
        <v>3000</v>
      </c>
      <c r="D83" s="160">
        <v>413</v>
      </c>
      <c r="E83" s="143">
        <f t="shared" si="16"/>
        <v>0.13766666666666666</v>
      </c>
      <c r="F83" s="128">
        <v>913</v>
      </c>
      <c r="G83" s="186"/>
      <c r="H83" s="164">
        <v>1000</v>
      </c>
      <c r="I83" s="144">
        <f t="shared" si="17"/>
        <v>9.5290251916757995E-2</v>
      </c>
      <c r="J83" s="117">
        <f>'[1]I&amp;E Detailed Report'!$D81</f>
        <v>0</v>
      </c>
      <c r="K83" s="117">
        <f t="shared" si="19"/>
        <v>413</v>
      </c>
      <c r="L83" s="34">
        <v>306</v>
      </c>
      <c r="M83" s="34">
        <v>480</v>
      </c>
      <c r="N83" s="117">
        <f t="shared" si="18"/>
        <v>1199</v>
      </c>
      <c r="P83" s="89"/>
      <c r="Q83" s="33"/>
      <c r="R83" s="33"/>
      <c r="S83" s="93"/>
      <c r="U83" s="5"/>
      <c r="V83" s="5"/>
    </row>
    <row r="84" spans="1:22" s="94" customFormat="1" x14ac:dyDescent="0.25">
      <c r="A84" s="8"/>
      <c r="B84" s="81" t="s">
        <v>114</v>
      </c>
      <c r="C84" s="164">
        <v>6000</v>
      </c>
      <c r="D84" s="160"/>
      <c r="E84" s="143">
        <f t="shared" si="16"/>
        <v>0</v>
      </c>
      <c r="F84" s="128">
        <v>6000</v>
      </c>
      <c r="G84" s="186"/>
      <c r="H84" s="164">
        <v>0</v>
      </c>
      <c r="I84" s="144">
        <f t="shared" si="17"/>
        <v>-1</v>
      </c>
      <c r="J84" s="117">
        <f>'[1]I&amp;E Detailed Report'!$D82</f>
        <v>0</v>
      </c>
      <c r="K84" s="117">
        <f t="shared" si="19"/>
        <v>0</v>
      </c>
      <c r="L84" s="34">
        <v>0</v>
      </c>
      <c r="M84" s="34">
        <v>0</v>
      </c>
      <c r="N84" s="117"/>
      <c r="P84" s="89"/>
      <c r="Q84" s="33"/>
      <c r="R84" s="33"/>
      <c r="S84" s="93"/>
      <c r="U84" s="5"/>
      <c r="V84" s="5"/>
    </row>
    <row r="85" spans="1:22" s="94" customFormat="1" x14ac:dyDescent="0.25">
      <c r="A85" s="8"/>
      <c r="B85" s="8" t="s">
        <v>153</v>
      </c>
      <c r="C85" s="164"/>
      <c r="D85" s="160"/>
      <c r="E85" s="143"/>
      <c r="F85" s="128"/>
      <c r="G85" s="186"/>
      <c r="H85" s="164">
        <v>15000</v>
      </c>
      <c r="I85" s="144"/>
      <c r="J85" s="117"/>
      <c r="K85" s="117"/>
      <c r="L85" s="34"/>
      <c r="M85" s="34"/>
      <c r="N85" s="117"/>
      <c r="P85" s="89"/>
      <c r="Q85" s="33"/>
      <c r="R85" s="33"/>
      <c r="S85" s="93"/>
      <c r="U85" s="5"/>
      <c r="V85" s="5"/>
    </row>
    <row r="86" spans="1:22" s="94" customFormat="1" x14ac:dyDescent="0.25">
      <c r="A86" s="8"/>
      <c r="B86" s="8" t="s">
        <v>143</v>
      </c>
      <c r="C86" s="164"/>
      <c r="D86" s="160"/>
      <c r="E86" s="143"/>
      <c r="F86" s="128"/>
      <c r="G86" s="186"/>
      <c r="H86" s="164">
        <v>1500</v>
      </c>
      <c r="I86" s="144"/>
      <c r="J86" s="117"/>
      <c r="K86" s="117"/>
      <c r="L86" s="34"/>
      <c r="M86" s="34"/>
      <c r="N86" s="117"/>
      <c r="P86" s="89"/>
      <c r="Q86" s="33"/>
      <c r="R86" s="33"/>
      <c r="S86" s="93"/>
      <c r="U86" s="5"/>
      <c r="V86" s="5"/>
    </row>
    <row r="87" spans="1:22" s="94" customFormat="1" x14ac:dyDescent="0.25">
      <c r="A87" s="8"/>
      <c r="B87" s="81" t="s">
        <v>115</v>
      </c>
      <c r="C87" s="164">
        <v>0</v>
      </c>
      <c r="D87" s="160"/>
      <c r="E87" s="143" t="str">
        <f t="shared" si="16"/>
        <v/>
      </c>
      <c r="F87" s="128"/>
      <c r="G87" s="186"/>
      <c r="H87" s="164">
        <v>0</v>
      </c>
      <c r="I87" s="144" t="str">
        <f t="shared" si="17"/>
        <v/>
      </c>
      <c r="J87" s="117">
        <f>'[1]I&amp;E Detailed Report'!$D83</f>
        <v>0</v>
      </c>
      <c r="K87" s="117">
        <f t="shared" si="19"/>
        <v>0</v>
      </c>
      <c r="L87" s="34">
        <v>0</v>
      </c>
      <c r="M87" s="34">
        <v>0</v>
      </c>
      <c r="N87" s="117"/>
      <c r="P87" s="89"/>
      <c r="Q87" s="33"/>
      <c r="R87" s="33"/>
      <c r="S87" s="93"/>
      <c r="U87" s="5"/>
      <c r="V87" s="5"/>
    </row>
    <row r="88" spans="1:22" ht="15.75" thickBot="1" x14ac:dyDescent="0.3">
      <c r="A88" s="12"/>
      <c r="B88" s="13" t="s">
        <v>51</v>
      </c>
      <c r="C88" s="167">
        <f>SUM(C73:C87)</f>
        <v>87000</v>
      </c>
      <c r="D88" s="167">
        <f>SUM(D73:D87)</f>
        <v>866</v>
      </c>
      <c r="E88" s="149">
        <f t="shared" si="16"/>
        <v>9.9540229885057476E-3</v>
      </c>
      <c r="F88" s="167">
        <f>SUM(F73:F87)</f>
        <v>86749</v>
      </c>
      <c r="G88" s="169"/>
      <c r="H88" s="167">
        <f>SUM(H73:H87)</f>
        <v>31800</v>
      </c>
      <c r="I88" s="149">
        <f t="shared" si="17"/>
        <v>-0.63342516916621516</v>
      </c>
      <c r="J88" s="117">
        <f>'[1]I&amp;E Detailed Report'!$D84</f>
        <v>0</v>
      </c>
      <c r="K88" s="117">
        <f t="shared" si="19"/>
        <v>866</v>
      </c>
      <c r="L88" s="60">
        <v>-3354</v>
      </c>
      <c r="M88" s="167">
        <v>4180</v>
      </c>
      <c r="N88" s="167">
        <f t="shared" si="18"/>
        <v>1692</v>
      </c>
      <c r="P88" s="89"/>
      <c r="Q88" s="33"/>
      <c r="R88" s="33"/>
      <c r="S88" s="93"/>
      <c r="U88" s="5"/>
      <c r="V88" s="5"/>
    </row>
    <row r="89" spans="1:22" ht="15.75" thickBot="1" x14ac:dyDescent="0.3">
      <c r="A89" s="16"/>
      <c r="B89" s="17" t="s">
        <v>52</v>
      </c>
      <c r="C89" s="171">
        <f>C69+C88</f>
        <v>187550</v>
      </c>
      <c r="D89" s="168">
        <f>D69+D88</f>
        <v>55198</v>
      </c>
      <c r="E89" s="143">
        <f t="shared" si="16"/>
        <v>0.2943108504398827</v>
      </c>
      <c r="F89" s="170">
        <f>F69+F88</f>
        <v>188146</v>
      </c>
      <c r="G89" s="109"/>
      <c r="H89" s="171">
        <f>H69+H88</f>
        <v>131376</v>
      </c>
      <c r="I89" s="144">
        <f>IF(F89&gt;0,H89/F89-1,"")</f>
        <v>-0.30173375995237739</v>
      </c>
      <c r="J89" s="117">
        <f>'[1]I&amp;E Detailed Report'!$D85</f>
        <v>33485</v>
      </c>
      <c r="K89" s="117">
        <f t="shared" si="19"/>
        <v>21713</v>
      </c>
      <c r="L89" s="80">
        <v>17880</v>
      </c>
      <c r="M89" s="168">
        <v>22756</v>
      </c>
      <c r="N89" s="168">
        <f t="shared" si="18"/>
        <v>95834</v>
      </c>
      <c r="P89" s="89"/>
      <c r="Q89" s="33"/>
      <c r="R89" s="33"/>
      <c r="S89" s="93"/>
      <c r="U89" s="5"/>
      <c r="V89" s="5"/>
    </row>
    <row r="90" spans="1:22" x14ac:dyDescent="0.25">
      <c r="A90" s="27" t="s">
        <v>53</v>
      </c>
      <c r="B90" s="8"/>
      <c r="C90" s="126"/>
      <c r="D90" s="39"/>
      <c r="E90" s="103"/>
      <c r="F90" s="126"/>
      <c r="G90" s="8"/>
      <c r="H90" s="126"/>
      <c r="I90" s="41"/>
      <c r="J90" s="117">
        <f>'[1]I&amp;E Detailed Report'!$D86</f>
        <v>0</v>
      </c>
      <c r="K90" s="117">
        <f t="shared" si="19"/>
        <v>0</v>
      </c>
      <c r="L90" s="39"/>
      <c r="M90" s="39"/>
      <c r="N90" s="39"/>
      <c r="P90" s="89"/>
      <c r="Q90" s="33"/>
      <c r="R90" s="33"/>
      <c r="S90" s="93"/>
      <c r="U90" s="5"/>
      <c r="V90" s="5"/>
    </row>
    <row r="91" spans="1:22" x14ac:dyDescent="0.25">
      <c r="A91" s="7" t="s">
        <v>54</v>
      </c>
      <c r="B91" s="8"/>
      <c r="C91" s="126"/>
      <c r="D91" s="39"/>
      <c r="E91" s="103"/>
      <c r="F91" s="127"/>
      <c r="G91" s="8"/>
      <c r="H91" s="126"/>
      <c r="I91" s="41"/>
      <c r="J91" s="117">
        <f>'[1]I&amp;E Detailed Report'!$D87</f>
        <v>0</v>
      </c>
      <c r="K91" s="117">
        <f t="shared" si="19"/>
        <v>0</v>
      </c>
      <c r="L91" s="39"/>
      <c r="M91" s="39"/>
      <c r="N91" s="39"/>
      <c r="P91" s="89"/>
      <c r="Q91" s="33"/>
      <c r="R91" s="33"/>
      <c r="S91" s="93"/>
      <c r="U91" s="5"/>
      <c r="V91" s="5"/>
    </row>
    <row r="92" spans="1:22" x14ac:dyDescent="0.25">
      <c r="A92" s="8">
        <v>1176</v>
      </c>
      <c r="B92" s="25" t="s">
        <v>55</v>
      </c>
      <c r="C92" s="138">
        <v>203062</v>
      </c>
      <c r="D92" s="109">
        <v>203062</v>
      </c>
      <c r="E92" s="143">
        <f>IF(C92&gt;0,D92/C92,"")</f>
        <v>1</v>
      </c>
      <c r="F92" s="128">
        <v>203062</v>
      </c>
      <c r="G92" s="186"/>
      <c r="H92" s="138">
        <v>203062</v>
      </c>
      <c r="I92" s="144">
        <f t="shared" ref="I92:I96" si="20">IF(F92&gt;0,H92/F92-1,"")</f>
        <v>0</v>
      </c>
      <c r="J92" s="117">
        <f>'[1]I&amp;E Detailed Report'!$D88</f>
        <v>101531</v>
      </c>
      <c r="K92" s="117">
        <f t="shared" si="19"/>
        <v>101531</v>
      </c>
      <c r="L92" s="34">
        <v>100845</v>
      </c>
      <c r="M92" s="34">
        <v>0</v>
      </c>
      <c r="N92" s="109">
        <f t="shared" ref="N92:N122" si="21">SUM(J92:M92)</f>
        <v>303907</v>
      </c>
      <c r="P92" s="89"/>
      <c r="Q92" s="33"/>
      <c r="R92" s="198">
        <f>H125/H92</f>
        <v>0.12336133791649841</v>
      </c>
      <c r="S92" s="93"/>
      <c r="U92" s="5"/>
      <c r="V92" s="89"/>
    </row>
    <row r="93" spans="1:22" x14ac:dyDescent="0.25">
      <c r="A93" s="8">
        <v>1177</v>
      </c>
      <c r="B93" s="25" t="s">
        <v>56</v>
      </c>
      <c r="C93" s="138">
        <v>0</v>
      </c>
      <c r="D93" s="109">
        <v>0</v>
      </c>
      <c r="E93" s="143" t="str">
        <f>IF(C93&gt;0,D93/C93,"")</f>
        <v/>
      </c>
      <c r="F93" s="128">
        <v>0</v>
      </c>
      <c r="G93" s="186"/>
      <c r="H93" s="138">
        <v>0</v>
      </c>
      <c r="I93" s="144" t="str">
        <f t="shared" si="20"/>
        <v/>
      </c>
      <c r="J93" s="117">
        <f>'[1]I&amp;E Detailed Report'!$D89</f>
        <v>0</v>
      </c>
      <c r="K93" s="117">
        <f t="shared" si="19"/>
        <v>0</v>
      </c>
      <c r="L93" s="34">
        <v>0</v>
      </c>
      <c r="M93" s="34">
        <v>0</v>
      </c>
      <c r="N93" s="109">
        <f t="shared" si="21"/>
        <v>0</v>
      </c>
      <c r="P93" s="89"/>
      <c r="Q93" s="33"/>
      <c r="R93" s="33"/>
      <c r="S93" s="93"/>
      <c r="U93" s="5"/>
      <c r="V93" s="5"/>
    </row>
    <row r="94" spans="1:22" x14ac:dyDescent="0.25">
      <c r="A94" s="8">
        <v>1181</v>
      </c>
      <c r="B94" s="25" t="s">
        <v>77</v>
      </c>
      <c r="C94" s="138">
        <v>0</v>
      </c>
      <c r="D94" s="109">
        <v>1085</v>
      </c>
      <c r="E94" s="143" t="str">
        <f>IF(C94&gt;0,D94/C94,"")</f>
        <v/>
      </c>
      <c r="F94" s="128">
        <v>1085</v>
      </c>
      <c r="G94" s="186"/>
      <c r="H94" s="138">
        <v>0</v>
      </c>
      <c r="I94" s="144">
        <f t="shared" si="20"/>
        <v>-1</v>
      </c>
      <c r="J94" s="117">
        <f>'[1]I&amp;E Detailed Report'!$D90</f>
        <v>0</v>
      </c>
      <c r="K94" s="117">
        <f t="shared" si="19"/>
        <v>1085</v>
      </c>
      <c r="L94" s="34">
        <v>0</v>
      </c>
      <c r="M94" s="34">
        <v>0</v>
      </c>
      <c r="N94" s="109">
        <f t="shared" si="21"/>
        <v>1085</v>
      </c>
      <c r="P94" s="89"/>
      <c r="Q94" s="33"/>
      <c r="R94" s="33"/>
      <c r="S94" s="93"/>
      <c r="U94" s="5"/>
      <c r="V94" s="5"/>
    </row>
    <row r="95" spans="1:22" x14ac:dyDescent="0.25">
      <c r="A95" s="8">
        <v>1197</v>
      </c>
      <c r="B95" s="49" t="s">
        <v>57</v>
      </c>
      <c r="C95" s="138">
        <v>1500</v>
      </c>
      <c r="D95" s="109">
        <v>25</v>
      </c>
      <c r="E95" s="143">
        <f>IF(C95&gt;0,D95/C95,"")</f>
        <v>1.6666666666666666E-2</v>
      </c>
      <c r="F95" s="153">
        <v>180</v>
      </c>
      <c r="G95" s="186"/>
      <c r="H95" s="138">
        <v>180</v>
      </c>
      <c r="I95" s="144">
        <f t="shared" si="20"/>
        <v>0</v>
      </c>
      <c r="J95" s="117">
        <f>'[1]I&amp;E Detailed Report'!$D91</f>
        <v>12</v>
      </c>
      <c r="K95" s="117">
        <f t="shared" si="19"/>
        <v>13</v>
      </c>
      <c r="L95" s="34">
        <v>9</v>
      </c>
      <c r="M95" s="34">
        <v>1576</v>
      </c>
      <c r="N95" s="109">
        <f t="shared" si="21"/>
        <v>1610</v>
      </c>
      <c r="P95" s="89"/>
      <c r="Q95" s="33"/>
      <c r="R95" s="33"/>
      <c r="S95" s="93"/>
      <c r="U95" s="5"/>
      <c r="V95" s="5"/>
    </row>
    <row r="96" spans="1:22" ht="15.75" thickBot="1" x14ac:dyDescent="0.3">
      <c r="A96" s="12"/>
      <c r="B96" s="13" t="s">
        <v>58</v>
      </c>
      <c r="C96" s="151">
        <f>SUM(C92:C95)</f>
        <v>204562</v>
      </c>
      <c r="D96" s="151">
        <f>SUM(D92:D95)</f>
        <v>204172</v>
      </c>
      <c r="E96" s="149">
        <f>IF(C96&gt;0,D96/C96,"")</f>
        <v>0.99809348754900717</v>
      </c>
      <c r="F96" s="151">
        <f>SUM(F92:F95)</f>
        <v>204327</v>
      </c>
      <c r="G96" s="172"/>
      <c r="H96" s="151">
        <f>SUM(H92:H95)</f>
        <v>203242</v>
      </c>
      <c r="I96" s="149">
        <f t="shared" si="20"/>
        <v>-5.3101156479564704E-3</v>
      </c>
      <c r="J96" s="117">
        <f>'[1]I&amp;E Detailed Report'!$D92</f>
        <v>101543</v>
      </c>
      <c r="K96" s="117">
        <f t="shared" si="19"/>
        <v>102629</v>
      </c>
      <c r="L96" s="57">
        <v>100854</v>
      </c>
      <c r="M96" s="57">
        <v>1576</v>
      </c>
      <c r="N96" s="151">
        <f t="shared" si="21"/>
        <v>306602</v>
      </c>
      <c r="P96" s="89"/>
      <c r="Q96" s="33"/>
      <c r="R96" s="33"/>
      <c r="S96" s="93"/>
      <c r="U96" s="5"/>
      <c r="V96" s="5"/>
    </row>
    <row r="97" spans="1:22" x14ac:dyDescent="0.25">
      <c r="A97" s="7" t="s">
        <v>59</v>
      </c>
      <c r="B97" s="8"/>
      <c r="C97" s="126"/>
      <c r="D97" s="39"/>
      <c r="E97" s="103"/>
      <c r="F97" s="127"/>
      <c r="G97" s="8"/>
      <c r="H97" s="126"/>
      <c r="I97" s="41"/>
      <c r="J97" s="117">
        <f>'[1]I&amp;E Detailed Report'!$D93</f>
        <v>0</v>
      </c>
      <c r="K97" s="117">
        <f t="shared" si="19"/>
        <v>0</v>
      </c>
      <c r="L97" s="39"/>
      <c r="M97" s="39"/>
      <c r="N97" s="39"/>
      <c r="P97" s="89"/>
      <c r="Q97" s="33"/>
      <c r="R97" s="33"/>
      <c r="S97" s="93"/>
      <c r="U97" s="5"/>
      <c r="V97" s="5"/>
    </row>
    <row r="98" spans="1:22" x14ac:dyDescent="0.25">
      <c r="A98" s="8">
        <v>1001</v>
      </c>
      <c r="B98" s="8" t="s">
        <v>60</v>
      </c>
      <c r="C98" s="138">
        <v>3000</v>
      </c>
      <c r="D98" s="109">
        <v>0</v>
      </c>
      <c r="E98" s="143">
        <f t="shared" ref="E98:E105" si="22">IF(C98&gt;0,D98/C98,"")</f>
        <v>0</v>
      </c>
      <c r="F98" s="153">
        <v>2400</v>
      </c>
      <c r="G98" s="186"/>
      <c r="H98" s="141">
        <v>2400</v>
      </c>
      <c r="I98" s="144">
        <f t="shared" ref="I98:I105" si="23">IF(F98&gt;0,H98/F98-1,"")</f>
        <v>0</v>
      </c>
      <c r="J98" s="117">
        <f>'[1]I&amp;E Detailed Report'!$D94</f>
        <v>0</v>
      </c>
      <c r="K98" s="117">
        <f t="shared" si="19"/>
        <v>0</v>
      </c>
      <c r="L98" s="34">
        <v>2300</v>
      </c>
      <c r="M98" s="34">
        <v>0</v>
      </c>
      <c r="N98" s="109">
        <f t="shared" si="21"/>
        <v>2300</v>
      </c>
      <c r="P98" s="89"/>
      <c r="Q98" s="33"/>
      <c r="R98" s="33"/>
      <c r="S98" s="93"/>
      <c r="U98" s="5"/>
      <c r="V98" s="5"/>
    </row>
    <row r="99" spans="1:22" x14ac:dyDescent="0.25">
      <c r="A99" s="8">
        <v>1002</v>
      </c>
      <c r="B99" s="8" t="s">
        <v>61</v>
      </c>
      <c r="C99" s="138">
        <v>375</v>
      </c>
      <c r="D99" s="109">
        <v>198</v>
      </c>
      <c r="E99" s="143">
        <f t="shared" si="22"/>
        <v>0.52800000000000002</v>
      </c>
      <c r="F99" s="128">
        <v>248</v>
      </c>
      <c r="G99" s="186"/>
      <c r="H99" s="138">
        <v>300</v>
      </c>
      <c r="I99" s="144">
        <f t="shared" si="23"/>
        <v>0.20967741935483875</v>
      </c>
      <c r="J99" s="117">
        <f>'[1]I&amp;E Detailed Report'!$D95</f>
        <v>0</v>
      </c>
      <c r="K99" s="117">
        <f t="shared" si="19"/>
        <v>198</v>
      </c>
      <c r="L99" s="34">
        <v>300</v>
      </c>
      <c r="M99" s="34">
        <v>0</v>
      </c>
      <c r="N99" s="109">
        <f t="shared" si="21"/>
        <v>498</v>
      </c>
      <c r="P99" s="89"/>
      <c r="Q99" s="33"/>
      <c r="R99" s="33"/>
      <c r="S99" s="93"/>
      <c r="U99" s="5"/>
      <c r="V99" s="5"/>
    </row>
    <row r="100" spans="1:22" x14ac:dyDescent="0.25">
      <c r="A100" s="8">
        <v>1021</v>
      </c>
      <c r="B100" s="8" t="s">
        <v>62</v>
      </c>
      <c r="C100" s="138">
        <v>13000</v>
      </c>
      <c r="D100" s="109">
        <v>3010</v>
      </c>
      <c r="E100" s="143">
        <f t="shared" si="22"/>
        <v>0.23153846153846153</v>
      </c>
      <c r="F100" s="128">
        <v>9010</v>
      </c>
      <c r="G100" s="186"/>
      <c r="H100" s="138">
        <v>10000</v>
      </c>
      <c r="I100" s="144">
        <f t="shared" si="23"/>
        <v>0.10987791342952269</v>
      </c>
      <c r="J100" s="117">
        <f>'[1]I&amp;E Detailed Report'!$D96</f>
        <v>870</v>
      </c>
      <c r="K100" s="117">
        <f t="shared" si="19"/>
        <v>2140</v>
      </c>
      <c r="L100" s="34">
        <v>2869</v>
      </c>
      <c r="M100" s="34">
        <v>4700</v>
      </c>
      <c r="N100" s="109">
        <f t="shared" si="21"/>
        <v>10579</v>
      </c>
      <c r="P100" s="89"/>
      <c r="Q100" s="33"/>
      <c r="R100" s="33"/>
      <c r="S100" s="93"/>
      <c r="U100" s="5"/>
      <c r="V100" s="5"/>
    </row>
    <row r="101" spans="1:22" x14ac:dyDescent="0.25">
      <c r="A101" s="8">
        <v>1022</v>
      </c>
      <c r="B101" s="8" t="s">
        <v>63</v>
      </c>
      <c r="C101" s="138">
        <v>270</v>
      </c>
      <c r="D101" s="109">
        <v>96</v>
      </c>
      <c r="E101" s="143">
        <f t="shared" si="22"/>
        <v>0.35555555555555557</v>
      </c>
      <c r="F101" s="128">
        <v>264</v>
      </c>
      <c r="G101" s="186"/>
      <c r="H101" s="138">
        <v>264</v>
      </c>
      <c r="I101" s="144">
        <f t="shared" si="23"/>
        <v>0</v>
      </c>
      <c r="J101" s="117">
        <f>'[1]I&amp;E Detailed Report'!$D97</f>
        <v>84</v>
      </c>
      <c r="K101" s="117">
        <f t="shared" si="19"/>
        <v>12</v>
      </c>
      <c r="L101" s="34">
        <v>0</v>
      </c>
      <c r="M101" s="34">
        <v>246</v>
      </c>
      <c r="N101" s="109">
        <f t="shared" si="21"/>
        <v>342</v>
      </c>
      <c r="P101" s="89"/>
      <c r="Q101" s="33"/>
      <c r="R101" s="33"/>
      <c r="S101" s="93"/>
      <c r="U101" s="5"/>
      <c r="V101" s="5"/>
    </row>
    <row r="102" spans="1:22" x14ac:dyDescent="0.25">
      <c r="A102" s="8">
        <v>1032</v>
      </c>
      <c r="B102" s="8" t="s">
        <v>64</v>
      </c>
      <c r="C102" s="138">
        <v>5040</v>
      </c>
      <c r="D102" s="109">
        <v>0</v>
      </c>
      <c r="E102" s="143">
        <f t="shared" si="22"/>
        <v>0</v>
      </c>
      <c r="F102" s="128">
        <v>1767</v>
      </c>
      <c r="G102" s="186"/>
      <c r="H102" s="141">
        <v>3000</v>
      </c>
      <c r="I102" s="144">
        <f t="shared" si="23"/>
        <v>0.6977928692699491</v>
      </c>
      <c r="J102" s="117">
        <f>'[1]I&amp;E Detailed Report'!$D98</f>
        <v>0</v>
      </c>
      <c r="K102" s="117">
        <f t="shared" si="19"/>
        <v>0</v>
      </c>
      <c r="L102" s="34">
        <v>0</v>
      </c>
      <c r="M102" s="34">
        <v>0</v>
      </c>
      <c r="N102" s="109">
        <f t="shared" si="21"/>
        <v>0</v>
      </c>
      <c r="P102" s="89"/>
      <c r="Q102" s="33"/>
      <c r="R102" s="33"/>
      <c r="S102" s="93"/>
      <c r="U102" s="5"/>
      <c r="V102" s="5"/>
    </row>
    <row r="103" spans="1:22" s="94" customFormat="1" x14ac:dyDescent="0.25">
      <c r="A103" s="8"/>
      <c r="B103" s="8" t="s">
        <v>144</v>
      </c>
      <c r="C103" s="138"/>
      <c r="D103" s="109"/>
      <c r="E103" s="143"/>
      <c r="F103" s="153">
        <v>450</v>
      </c>
      <c r="G103" s="186"/>
      <c r="H103" s="140"/>
      <c r="I103" s="144"/>
      <c r="J103" s="117"/>
      <c r="K103" s="117"/>
      <c r="L103" s="34"/>
      <c r="M103" s="34"/>
      <c r="N103" s="109"/>
      <c r="P103" s="89"/>
      <c r="Q103" s="33"/>
      <c r="R103" s="33"/>
      <c r="S103" s="93"/>
      <c r="U103" s="5"/>
      <c r="V103" s="5"/>
    </row>
    <row r="104" spans="1:22" x14ac:dyDescent="0.25">
      <c r="A104" s="8"/>
      <c r="B104" s="8" t="s">
        <v>95</v>
      </c>
      <c r="C104" s="138">
        <v>0</v>
      </c>
      <c r="D104" s="109">
        <f>1000+54</f>
        <v>1054</v>
      </c>
      <c r="E104" s="143" t="str">
        <f t="shared" si="22"/>
        <v/>
      </c>
      <c r="F104" s="128">
        <v>1108</v>
      </c>
      <c r="G104" s="186"/>
      <c r="H104" s="138">
        <v>1100</v>
      </c>
      <c r="I104" s="144">
        <f t="shared" si="23"/>
        <v>-7.2202166064981865E-3</v>
      </c>
      <c r="J104" s="117">
        <f>'[1]I&amp;E Detailed Report'!$D99</f>
        <v>533</v>
      </c>
      <c r="K104" s="117">
        <f t="shared" si="19"/>
        <v>521</v>
      </c>
      <c r="L104" s="34">
        <v>0</v>
      </c>
      <c r="M104" s="34">
        <v>1710</v>
      </c>
      <c r="N104" s="109">
        <f t="shared" si="21"/>
        <v>2764</v>
      </c>
      <c r="P104" s="89"/>
      <c r="Q104" s="33"/>
      <c r="R104" s="33"/>
      <c r="S104" s="93"/>
      <c r="U104" s="5"/>
      <c r="V104" s="5"/>
    </row>
    <row r="105" spans="1:22" ht="15.75" thickBot="1" x14ac:dyDescent="0.3">
      <c r="A105" s="12"/>
      <c r="B105" s="63" t="s">
        <v>65</v>
      </c>
      <c r="C105" s="175">
        <f>SUM(C98:C104)</f>
        <v>21685</v>
      </c>
      <c r="D105" s="173">
        <f>SUM(D98:D104)</f>
        <v>4358</v>
      </c>
      <c r="E105" s="143">
        <f t="shared" si="22"/>
        <v>0.20096841134424717</v>
      </c>
      <c r="F105" s="175">
        <f>SUM(F98:F104)</f>
        <v>15247</v>
      </c>
      <c r="G105" s="109"/>
      <c r="H105" s="175">
        <f>SUM(H98:H104)</f>
        <v>17064</v>
      </c>
      <c r="I105" s="194">
        <f t="shared" si="23"/>
        <v>0.11917098445595853</v>
      </c>
      <c r="J105" s="117">
        <f>'[1]I&amp;E Detailed Report'!$D100</f>
        <v>1487</v>
      </c>
      <c r="K105" s="117">
        <f t="shared" si="19"/>
        <v>2871</v>
      </c>
      <c r="L105" s="173">
        <v>5469</v>
      </c>
      <c r="M105" s="173">
        <f>SUM(M98:M104)</f>
        <v>6656</v>
      </c>
      <c r="N105" s="173">
        <f t="shared" si="21"/>
        <v>16483</v>
      </c>
      <c r="P105" s="89"/>
      <c r="Q105" s="33"/>
      <c r="R105" s="33"/>
      <c r="S105" s="93"/>
      <c r="U105" s="5"/>
      <c r="V105" s="5"/>
    </row>
    <row r="106" spans="1:22" hidden="1" x14ac:dyDescent="0.25">
      <c r="A106" s="8"/>
      <c r="B106" s="8"/>
      <c r="C106" s="138"/>
      <c r="D106" s="109"/>
      <c r="E106" s="103" t="str">
        <f t="shared" ref="E106:E120" si="24">IF(C106&gt;0,F106/C106,"")</f>
        <v/>
      </c>
      <c r="F106" s="128"/>
      <c r="G106" s="109"/>
      <c r="H106" s="138"/>
      <c r="I106" s="40" t="str">
        <f t="shared" ref="I106:I120" si="25">IF(H106&gt;0,H106/F106,"")</f>
        <v/>
      </c>
      <c r="J106" s="117">
        <f>'[1]I&amp;E Detailed Report'!$D101</f>
        <v>0</v>
      </c>
      <c r="K106" s="117">
        <f t="shared" si="19"/>
        <v>0</v>
      </c>
      <c r="L106" s="109"/>
      <c r="M106" s="109"/>
      <c r="N106" s="109">
        <f t="shared" si="21"/>
        <v>0</v>
      </c>
      <c r="P106" s="89"/>
      <c r="Q106" s="33"/>
      <c r="R106" s="33"/>
      <c r="S106" s="93"/>
      <c r="U106" s="5"/>
      <c r="V106" s="5"/>
    </row>
    <row r="107" spans="1:22" hidden="1" x14ac:dyDescent="0.25">
      <c r="A107" s="7" t="s">
        <v>69</v>
      </c>
      <c r="B107" s="8"/>
      <c r="C107" s="138"/>
      <c r="D107" s="109"/>
      <c r="E107" s="103" t="str">
        <f t="shared" si="24"/>
        <v/>
      </c>
      <c r="F107" s="128"/>
      <c r="G107" s="109"/>
      <c r="H107" s="138"/>
      <c r="I107" s="40" t="str">
        <f t="shared" si="25"/>
        <v/>
      </c>
      <c r="J107" s="117">
        <f>'[1]I&amp;E Detailed Report'!$D102</f>
        <v>0</v>
      </c>
      <c r="K107" s="117">
        <f t="shared" si="19"/>
        <v>0</v>
      </c>
      <c r="L107" s="109"/>
      <c r="M107" s="109"/>
      <c r="N107" s="109">
        <f t="shared" si="21"/>
        <v>0</v>
      </c>
      <c r="P107" s="89"/>
      <c r="Q107" s="33"/>
      <c r="R107" s="33"/>
      <c r="S107" s="93"/>
      <c r="U107" s="5"/>
      <c r="V107" s="5"/>
    </row>
    <row r="108" spans="1:22" hidden="1" x14ac:dyDescent="0.25">
      <c r="A108" s="8"/>
      <c r="B108" s="8"/>
      <c r="C108" s="164"/>
      <c r="D108" s="160"/>
      <c r="E108" s="176" t="str">
        <f t="shared" si="24"/>
        <v/>
      </c>
      <c r="F108" s="128"/>
      <c r="G108" s="160"/>
      <c r="H108" s="164"/>
      <c r="I108" s="40" t="str">
        <f t="shared" si="25"/>
        <v/>
      </c>
      <c r="J108" s="117">
        <f>'[1]I&amp;E Detailed Report'!$D103</f>
        <v>0</v>
      </c>
      <c r="K108" s="117">
        <f t="shared" si="19"/>
        <v>0</v>
      </c>
      <c r="L108" s="160"/>
      <c r="M108" s="160"/>
      <c r="N108" s="160">
        <f t="shared" si="21"/>
        <v>0</v>
      </c>
      <c r="P108" s="89"/>
      <c r="Q108" s="33"/>
      <c r="R108" s="33"/>
      <c r="S108" s="93"/>
      <c r="U108" s="5"/>
      <c r="V108" s="5"/>
    </row>
    <row r="109" spans="1:22" hidden="1" x14ac:dyDescent="0.25">
      <c r="A109" s="8"/>
      <c r="B109" s="22"/>
      <c r="C109" s="140"/>
      <c r="D109" s="111"/>
      <c r="E109" s="104" t="str">
        <f t="shared" si="24"/>
        <v/>
      </c>
      <c r="F109" s="128"/>
      <c r="G109" s="112"/>
      <c r="H109" s="140"/>
      <c r="I109" s="40" t="str">
        <f t="shared" si="25"/>
        <v/>
      </c>
      <c r="J109" s="117">
        <f>'[1]I&amp;E Detailed Report'!$D104</f>
        <v>0</v>
      </c>
      <c r="K109" s="117">
        <f t="shared" si="19"/>
        <v>0</v>
      </c>
      <c r="L109" s="111"/>
      <c r="M109" s="111"/>
      <c r="N109" s="111">
        <f t="shared" si="21"/>
        <v>0</v>
      </c>
      <c r="P109" s="89"/>
      <c r="Q109" s="33"/>
      <c r="R109" s="33"/>
      <c r="S109" s="93"/>
      <c r="U109" s="5"/>
      <c r="V109" s="5"/>
    </row>
    <row r="110" spans="1:22" hidden="1" x14ac:dyDescent="0.25">
      <c r="A110" s="8"/>
      <c r="B110" s="36"/>
      <c r="C110" s="141"/>
      <c r="D110" s="112"/>
      <c r="E110" s="105" t="str">
        <f t="shared" si="24"/>
        <v/>
      </c>
      <c r="F110" s="128"/>
      <c r="G110" s="111"/>
      <c r="H110" s="141"/>
      <c r="I110" s="40" t="str">
        <f t="shared" si="25"/>
        <v/>
      </c>
      <c r="J110" s="117">
        <f>'[1]I&amp;E Detailed Report'!$D105</f>
        <v>0</v>
      </c>
      <c r="K110" s="117">
        <f t="shared" si="19"/>
        <v>0</v>
      </c>
      <c r="L110" s="112"/>
      <c r="M110" s="112"/>
      <c r="N110" s="112">
        <f t="shared" si="21"/>
        <v>0</v>
      </c>
      <c r="P110" s="89"/>
      <c r="Q110" s="33"/>
      <c r="R110" s="33"/>
      <c r="S110" s="93"/>
      <c r="U110" s="5"/>
      <c r="V110" s="5"/>
    </row>
    <row r="111" spans="1:22" ht="15.75" hidden="1" thickBot="1" x14ac:dyDescent="0.3">
      <c r="A111" s="12"/>
      <c r="B111" s="63"/>
      <c r="C111" s="142"/>
      <c r="D111" s="113"/>
      <c r="E111" s="106" t="str">
        <f t="shared" si="24"/>
        <v/>
      </c>
      <c r="F111" s="129"/>
      <c r="G111" s="116"/>
      <c r="H111" s="142"/>
      <c r="I111" s="65" t="str">
        <f t="shared" si="25"/>
        <v/>
      </c>
      <c r="J111" s="117">
        <f>'[1]I&amp;E Detailed Report'!$D106</f>
        <v>0</v>
      </c>
      <c r="K111" s="117">
        <f t="shared" si="19"/>
        <v>0</v>
      </c>
      <c r="L111" s="113"/>
      <c r="M111" s="113"/>
      <c r="N111" s="113">
        <f t="shared" si="21"/>
        <v>0</v>
      </c>
      <c r="P111" s="89"/>
      <c r="Q111" s="33"/>
      <c r="R111" s="33"/>
      <c r="S111" s="93"/>
      <c r="U111" s="5"/>
      <c r="V111" s="5"/>
    </row>
    <row r="112" spans="1:22" hidden="1" x14ac:dyDescent="0.25">
      <c r="A112" s="8"/>
      <c r="B112" s="8"/>
      <c r="C112" s="140"/>
      <c r="D112" s="111"/>
      <c r="E112" s="104" t="str">
        <f t="shared" si="24"/>
        <v/>
      </c>
      <c r="F112" s="128"/>
      <c r="G112" s="111"/>
      <c r="H112" s="140"/>
      <c r="I112" s="40" t="str">
        <f t="shared" si="25"/>
        <v/>
      </c>
      <c r="J112" s="117">
        <f>'[1]I&amp;E Detailed Report'!$D107</f>
        <v>0</v>
      </c>
      <c r="K112" s="117">
        <f t="shared" si="19"/>
        <v>0</v>
      </c>
      <c r="L112" s="111"/>
      <c r="M112" s="111"/>
      <c r="N112" s="111">
        <f t="shared" si="21"/>
        <v>0</v>
      </c>
      <c r="P112" s="89"/>
      <c r="Q112" s="33"/>
      <c r="R112" s="33"/>
      <c r="S112" s="93"/>
      <c r="U112" s="5"/>
      <c r="V112" s="5"/>
    </row>
    <row r="113" spans="1:23" hidden="1" x14ac:dyDescent="0.25">
      <c r="A113" s="8"/>
      <c r="B113" s="8"/>
      <c r="C113" s="141"/>
      <c r="D113" s="112"/>
      <c r="E113" s="105" t="str">
        <f t="shared" si="24"/>
        <v/>
      </c>
      <c r="F113" s="128"/>
      <c r="G113" s="111"/>
      <c r="H113" s="141"/>
      <c r="I113" s="40" t="str">
        <f t="shared" si="25"/>
        <v/>
      </c>
      <c r="J113" s="117">
        <f>'[1]I&amp;E Detailed Report'!$D108</f>
        <v>0</v>
      </c>
      <c r="K113" s="117">
        <f t="shared" si="19"/>
        <v>0</v>
      </c>
      <c r="L113" s="112"/>
      <c r="M113" s="112"/>
      <c r="N113" s="112">
        <f t="shared" si="21"/>
        <v>0</v>
      </c>
      <c r="P113" s="89"/>
      <c r="Q113" s="33"/>
      <c r="R113" s="33"/>
      <c r="S113" s="93"/>
      <c r="U113" s="5"/>
      <c r="V113" s="5"/>
    </row>
    <row r="114" spans="1:23" hidden="1" x14ac:dyDescent="0.25">
      <c r="A114" s="8"/>
      <c r="B114" s="8"/>
      <c r="C114" s="141"/>
      <c r="D114" s="112"/>
      <c r="E114" s="105" t="str">
        <f t="shared" si="24"/>
        <v/>
      </c>
      <c r="F114" s="128"/>
      <c r="G114" s="111"/>
      <c r="H114" s="141"/>
      <c r="I114" s="40" t="str">
        <f t="shared" si="25"/>
        <v/>
      </c>
      <c r="J114" s="117">
        <f>'[1]I&amp;E Detailed Report'!$D109</f>
        <v>0</v>
      </c>
      <c r="K114" s="117">
        <f t="shared" si="19"/>
        <v>0</v>
      </c>
      <c r="L114" s="112"/>
      <c r="M114" s="112"/>
      <c r="N114" s="112">
        <f t="shared" si="21"/>
        <v>0</v>
      </c>
      <c r="P114" s="89"/>
      <c r="Q114" s="33"/>
      <c r="R114" s="33"/>
      <c r="S114" s="93"/>
      <c r="U114" s="5"/>
      <c r="V114" s="5"/>
    </row>
    <row r="115" spans="1:23" hidden="1" x14ac:dyDescent="0.25">
      <c r="A115" s="8"/>
      <c r="B115" s="8"/>
      <c r="C115" s="141"/>
      <c r="D115" s="112"/>
      <c r="E115" s="105" t="str">
        <f t="shared" si="24"/>
        <v/>
      </c>
      <c r="F115" s="128"/>
      <c r="G115" s="111"/>
      <c r="H115" s="141"/>
      <c r="I115" s="40" t="str">
        <f t="shared" si="25"/>
        <v/>
      </c>
      <c r="J115" s="117">
        <f>'[1]I&amp;E Detailed Report'!$D110</f>
        <v>0</v>
      </c>
      <c r="K115" s="117">
        <f t="shared" si="19"/>
        <v>0</v>
      </c>
      <c r="L115" s="112"/>
      <c r="M115" s="112"/>
      <c r="N115" s="112">
        <f t="shared" si="21"/>
        <v>0</v>
      </c>
      <c r="P115" s="89"/>
      <c r="Q115" s="33"/>
      <c r="R115" s="33"/>
      <c r="S115" s="93"/>
      <c r="U115" s="5"/>
      <c r="V115" s="5"/>
    </row>
    <row r="116" spans="1:23" ht="15.75" hidden="1" thickBot="1" x14ac:dyDescent="0.3">
      <c r="A116" s="12"/>
      <c r="B116" s="63"/>
      <c r="C116" s="142"/>
      <c r="D116" s="113"/>
      <c r="E116" s="106" t="str">
        <f t="shared" si="24"/>
        <v/>
      </c>
      <c r="F116" s="129"/>
      <c r="G116" s="116"/>
      <c r="H116" s="142"/>
      <c r="I116" s="65" t="str">
        <f t="shared" si="25"/>
        <v/>
      </c>
      <c r="J116" s="117">
        <f>'[1]I&amp;E Detailed Report'!$D111</f>
        <v>0</v>
      </c>
      <c r="K116" s="117">
        <f t="shared" si="19"/>
        <v>0</v>
      </c>
      <c r="L116" s="113"/>
      <c r="M116" s="113"/>
      <c r="N116" s="113">
        <f t="shared" si="21"/>
        <v>0</v>
      </c>
      <c r="P116" s="89"/>
      <c r="Q116" s="33"/>
      <c r="R116" s="33"/>
      <c r="S116" s="93"/>
      <c r="U116" s="5"/>
      <c r="V116" s="5"/>
    </row>
    <row r="117" spans="1:23" hidden="1" x14ac:dyDescent="0.25">
      <c r="A117" s="8"/>
      <c r="C117" s="140"/>
      <c r="D117" s="111"/>
      <c r="E117" s="104" t="str">
        <f t="shared" si="24"/>
        <v/>
      </c>
      <c r="F117" s="128"/>
      <c r="G117" s="111"/>
      <c r="H117" s="140"/>
      <c r="I117" s="40" t="str">
        <f t="shared" si="25"/>
        <v/>
      </c>
      <c r="J117" s="117">
        <f>'[1]I&amp;E Detailed Report'!$D112</f>
        <v>0</v>
      </c>
      <c r="K117" s="117">
        <f t="shared" si="19"/>
        <v>0</v>
      </c>
      <c r="L117" s="111"/>
      <c r="M117" s="111"/>
      <c r="N117" s="111">
        <f t="shared" si="21"/>
        <v>0</v>
      </c>
      <c r="P117" s="89"/>
      <c r="Q117" s="33"/>
      <c r="R117" s="33"/>
      <c r="S117" s="93"/>
      <c r="U117" s="5"/>
      <c r="V117" s="5"/>
    </row>
    <row r="118" spans="1:23" hidden="1" x14ac:dyDescent="0.25">
      <c r="C118" s="141"/>
      <c r="D118" s="112"/>
      <c r="E118" s="105" t="str">
        <f t="shared" si="24"/>
        <v/>
      </c>
      <c r="F118" s="128"/>
      <c r="G118" s="112"/>
      <c r="H118" s="141"/>
      <c r="I118" s="40" t="str">
        <f t="shared" si="25"/>
        <v/>
      </c>
      <c r="J118" s="117">
        <f>'[1]I&amp;E Detailed Report'!$D113</f>
        <v>0</v>
      </c>
      <c r="K118" s="117">
        <f t="shared" si="19"/>
        <v>0</v>
      </c>
      <c r="L118" s="112"/>
      <c r="M118" s="112"/>
      <c r="N118" s="112">
        <f t="shared" si="21"/>
        <v>0</v>
      </c>
      <c r="P118" s="89"/>
      <c r="Q118" s="33"/>
      <c r="R118" s="33"/>
      <c r="S118" s="93"/>
      <c r="U118" s="5"/>
      <c r="V118" s="5"/>
    </row>
    <row r="119" spans="1:23" ht="15.75" hidden="1" thickBot="1" x14ac:dyDescent="0.3">
      <c r="A119" s="30"/>
      <c r="B119" s="13"/>
      <c r="C119" s="175"/>
      <c r="D119" s="173"/>
      <c r="E119" s="174" t="str">
        <f t="shared" si="24"/>
        <v/>
      </c>
      <c r="F119" s="175"/>
      <c r="G119" s="116"/>
      <c r="H119" s="175"/>
      <c r="I119" s="65" t="str">
        <f t="shared" si="25"/>
        <v/>
      </c>
      <c r="J119" s="117">
        <f>'[1]I&amp;E Detailed Report'!$D114</f>
        <v>0</v>
      </c>
      <c r="K119" s="117">
        <f t="shared" si="19"/>
        <v>0</v>
      </c>
      <c r="L119" s="173"/>
      <c r="M119" s="173"/>
      <c r="N119" s="173">
        <f t="shared" si="21"/>
        <v>0</v>
      </c>
      <c r="P119" s="89"/>
      <c r="Q119" s="33"/>
      <c r="R119" s="33"/>
      <c r="S119" s="93"/>
      <c r="U119" s="5"/>
      <c r="V119" s="5"/>
    </row>
    <row r="120" spans="1:23" ht="15.75" hidden="1" thickBot="1" x14ac:dyDescent="0.3">
      <c r="A120" s="30"/>
      <c r="B120" s="13"/>
      <c r="C120" s="175"/>
      <c r="D120" s="173"/>
      <c r="E120" s="174" t="str">
        <f t="shared" si="24"/>
        <v/>
      </c>
      <c r="F120" s="175"/>
      <c r="G120" s="116"/>
      <c r="H120" s="175"/>
      <c r="I120" s="65" t="str">
        <f t="shared" si="25"/>
        <v/>
      </c>
      <c r="J120" s="117">
        <f>'[1]I&amp;E Detailed Report'!$D115</f>
        <v>0</v>
      </c>
      <c r="K120" s="117">
        <f t="shared" si="19"/>
        <v>0</v>
      </c>
      <c r="L120" s="173"/>
      <c r="M120" s="173"/>
      <c r="N120" s="173">
        <f t="shared" si="21"/>
        <v>0</v>
      </c>
      <c r="P120" s="89"/>
      <c r="Q120" s="33"/>
      <c r="R120" s="33"/>
      <c r="S120" s="93"/>
      <c r="U120" s="5"/>
      <c r="V120" s="5"/>
    </row>
    <row r="121" spans="1:23" ht="15.75" thickBot="1" x14ac:dyDescent="0.3">
      <c r="A121" s="12"/>
      <c r="B121" s="28" t="s">
        <v>65</v>
      </c>
      <c r="C121" s="178">
        <f>C105+C119</f>
        <v>21685</v>
      </c>
      <c r="D121" s="177">
        <f>D105+D119</f>
        <v>4358</v>
      </c>
      <c r="E121" s="143">
        <f>IF(C121&gt;0,D121/C121,"")</f>
        <v>0.20096841134424717</v>
      </c>
      <c r="F121" s="130">
        <f>F105</f>
        <v>15247</v>
      </c>
      <c r="G121" s="109"/>
      <c r="H121" s="178">
        <f>H105+H119</f>
        <v>17064</v>
      </c>
      <c r="I121" s="194">
        <f t="shared" ref="I121" si="26">IF(F121&gt;0,H121/F121-1,"")</f>
        <v>0.11917098445595853</v>
      </c>
      <c r="J121" s="117">
        <f>'[1]I&amp;E Detailed Report'!$D116</f>
        <v>1487</v>
      </c>
      <c r="K121" s="117">
        <f t="shared" si="19"/>
        <v>2871</v>
      </c>
      <c r="L121" s="177">
        <v>5469</v>
      </c>
      <c r="M121" s="177">
        <f>M105</f>
        <v>6656</v>
      </c>
      <c r="N121" s="177">
        <f t="shared" si="21"/>
        <v>16483</v>
      </c>
      <c r="P121" s="89"/>
      <c r="Q121" s="33"/>
      <c r="R121" s="33"/>
      <c r="S121" s="93"/>
      <c r="U121" s="5"/>
      <c r="V121" s="5"/>
    </row>
    <row r="122" spans="1:23" ht="15.75" thickBot="1" x14ac:dyDescent="0.3">
      <c r="A122" s="12"/>
      <c r="B122" s="13"/>
      <c r="C122" s="175"/>
      <c r="D122" s="173"/>
      <c r="E122" s="174"/>
      <c r="F122" s="129"/>
      <c r="G122" s="109"/>
      <c r="H122" s="175"/>
      <c r="I122" s="44"/>
      <c r="J122" s="117">
        <f>'[1]I&amp;E Detailed Report'!$D117</f>
        <v>0</v>
      </c>
      <c r="K122" s="117">
        <f t="shared" si="19"/>
        <v>0</v>
      </c>
      <c r="L122" s="110"/>
      <c r="M122" s="110"/>
      <c r="N122" s="110">
        <f t="shared" si="21"/>
        <v>0</v>
      </c>
      <c r="P122" s="89"/>
      <c r="Q122" s="33"/>
      <c r="R122" s="33"/>
      <c r="S122" s="93"/>
      <c r="U122" s="5"/>
      <c r="V122" s="5"/>
    </row>
    <row r="123" spans="1:23" ht="15.75" thickBot="1" x14ac:dyDescent="0.3">
      <c r="A123" s="12"/>
      <c r="B123" s="13" t="s">
        <v>66</v>
      </c>
      <c r="C123" s="131">
        <f>C51+C89</f>
        <v>273380</v>
      </c>
      <c r="D123" s="114">
        <f>D51+D89</f>
        <v>95311</v>
      </c>
      <c r="E123" s="143">
        <f>IF(C123&gt;0,D123/C123,"")</f>
        <v>0.34863925671226864</v>
      </c>
      <c r="F123" s="131">
        <f>F51+F89</f>
        <v>281526</v>
      </c>
      <c r="G123" s="109"/>
      <c r="H123" s="131">
        <f>H51+H89</f>
        <v>245356</v>
      </c>
      <c r="I123" s="194">
        <f t="shared" ref="I123:I125" si="27">IF(F123&gt;0,H123/F123-1,"")</f>
        <v>-0.12847836434290261</v>
      </c>
      <c r="J123" s="117">
        <f>'[1]I&amp;E Detailed Report'!$D118</f>
        <v>52152</v>
      </c>
      <c r="K123" s="117">
        <f t="shared" si="19"/>
        <v>43159</v>
      </c>
      <c r="L123" s="131">
        <v>37849</v>
      </c>
      <c r="M123" s="114">
        <f>M89+M51</f>
        <v>40935</v>
      </c>
      <c r="N123" s="131">
        <f>N51+N89</f>
        <v>174095</v>
      </c>
      <c r="O123" s="85"/>
      <c r="P123" s="89"/>
      <c r="Q123" s="33"/>
      <c r="R123" s="33"/>
      <c r="S123" s="93"/>
      <c r="U123" s="5"/>
      <c r="V123" s="5"/>
      <c r="W123" s="85"/>
    </row>
    <row r="124" spans="1:23" ht="15.75" thickBot="1" x14ac:dyDescent="0.3">
      <c r="A124" s="16"/>
      <c r="B124" s="26" t="s">
        <v>67</v>
      </c>
      <c r="C124" s="132">
        <f>C96+C121</f>
        <v>226247</v>
      </c>
      <c r="D124" s="115">
        <f>D96+D121</f>
        <v>208530</v>
      </c>
      <c r="E124" s="143">
        <f>IF(C124&gt;0,D124/C124,"")</f>
        <v>0.92169177933851054</v>
      </c>
      <c r="F124" s="132">
        <f>F96+F121</f>
        <v>219574</v>
      </c>
      <c r="G124" s="109"/>
      <c r="H124" s="132">
        <f>H96+H121</f>
        <v>220306</v>
      </c>
      <c r="I124" s="194">
        <f t="shared" si="27"/>
        <v>3.3337280370171474E-3</v>
      </c>
      <c r="J124" s="117">
        <f>'[1]I&amp;E Detailed Report'!$D119</f>
        <v>103030</v>
      </c>
      <c r="K124" s="117">
        <f t="shared" si="19"/>
        <v>105500</v>
      </c>
      <c r="L124" s="132">
        <v>106323</v>
      </c>
      <c r="M124" s="115">
        <f>M121+M96</f>
        <v>8232</v>
      </c>
      <c r="N124" s="132">
        <f>N96+N121</f>
        <v>323085</v>
      </c>
      <c r="O124" s="85"/>
      <c r="P124" s="89"/>
      <c r="Q124" s="33"/>
      <c r="R124" s="33"/>
      <c r="S124" s="93"/>
      <c r="U124" s="5"/>
      <c r="V124" s="5"/>
      <c r="W124" s="85"/>
    </row>
    <row r="125" spans="1:23" ht="15.75" thickBot="1" x14ac:dyDescent="0.3">
      <c r="A125" s="16"/>
      <c r="B125" s="26" t="s">
        <v>68</v>
      </c>
      <c r="C125" s="132">
        <f>C123-C124</f>
        <v>47133</v>
      </c>
      <c r="D125" s="115">
        <f>D123-D124</f>
        <v>-113219</v>
      </c>
      <c r="E125" s="143">
        <f>IF(C125&gt;0,D125/C125,"")</f>
        <v>-2.4021174124286593</v>
      </c>
      <c r="F125" s="132">
        <f>F123-F124</f>
        <v>61952</v>
      </c>
      <c r="G125" s="109"/>
      <c r="H125" s="132">
        <f>H123-H124</f>
        <v>25050</v>
      </c>
      <c r="I125" s="194">
        <f t="shared" si="27"/>
        <v>-0.5956547004132231</v>
      </c>
      <c r="J125" s="117">
        <f>'[1]I&amp;E Detailed Report'!$D120</f>
        <v>-50878</v>
      </c>
      <c r="K125" s="117">
        <f t="shared" si="19"/>
        <v>-62341</v>
      </c>
      <c r="L125" s="132">
        <v>-68474</v>
      </c>
      <c r="M125" s="109">
        <f>M123-M124</f>
        <v>32703</v>
      </c>
      <c r="N125" s="132">
        <f>N123-N124</f>
        <v>-148990</v>
      </c>
      <c r="O125" s="8"/>
      <c r="P125" s="89"/>
      <c r="Q125" s="33"/>
      <c r="R125" s="33"/>
      <c r="S125" s="93"/>
      <c r="U125" s="5"/>
      <c r="V125" s="5"/>
      <c r="W125" s="85"/>
    </row>
    <row r="126" spans="1:23" x14ac:dyDescent="0.25">
      <c r="A126" s="8"/>
      <c r="B126" s="43"/>
      <c r="C126" s="45"/>
      <c r="E126" s="41"/>
      <c r="F126" s="127"/>
      <c r="G126" s="8"/>
      <c r="H126" s="127"/>
      <c r="U126" s="5"/>
      <c r="V126" s="5"/>
    </row>
    <row r="127" spans="1:23" x14ac:dyDescent="0.25">
      <c r="A127" s="8"/>
      <c r="B127" s="22"/>
      <c r="C127" s="39"/>
      <c r="D127" s="98">
        <v>44286</v>
      </c>
      <c r="E127" s="41"/>
      <c r="F127" s="127"/>
      <c r="G127" s="8"/>
      <c r="H127" s="127"/>
      <c r="I127" s="29"/>
      <c r="U127" s="5"/>
      <c r="V127" s="5"/>
    </row>
    <row r="128" spans="1:23" x14ac:dyDescent="0.25">
      <c r="B128" s="83" t="s">
        <v>82</v>
      </c>
      <c r="C128" s="108">
        <v>298346</v>
      </c>
      <c r="D128" s="108"/>
      <c r="F128" s="133"/>
      <c r="G128" s="53"/>
      <c r="U128" s="5"/>
      <c r="V128" s="5"/>
    </row>
    <row r="129" spans="2:22" x14ac:dyDescent="0.25">
      <c r="B129" s="83" t="s">
        <v>83</v>
      </c>
      <c r="C129" s="108">
        <v>361053</v>
      </c>
      <c r="D129" s="108">
        <f>C129</f>
        <v>361053</v>
      </c>
      <c r="F129" s="179">
        <f>D129</f>
        <v>361053</v>
      </c>
      <c r="H129" s="139">
        <f>F131</f>
        <v>299101</v>
      </c>
      <c r="U129" s="5"/>
      <c r="V129" s="5"/>
    </row>
    <row r="130" spans="2:22" x14ac:dyDescent="0.25">
      <c r="B130" s="199" t="s">
        <v>147</v>
      </c>
      <c r="C130" s="108">
        <f>C125</f>
        <v>47133</v>
      </c>
      <c r="D130" s="108">
        <f>D125</f>
        <v>-113219</v>
      </c>
      <c r="F130" s="180">
        <f>F125</f>
        <v>61952</v>
      </c>
      <c r="H130" s="139">
        <f>H125</f>
        <v>25050</v>
      </c>
      <c r="U130" s="5"/>
      <c r="V130" s="5"/>
    </row>
    <row r="131" spans="2:22" ht="13.5" customHeight="1" x14ac:dyDescent="0.25">
      <c r="B131" t="s">
        <v>84</v>
      </c>
      <c r="C131" s="108">
        <f>C129-C130</f>
        <v>313920</v>
      </c>
      <c r="D131" s="108">
        <f>D129-D130</f>
        <v>474272</v>
      </c>
      <c r="F131" s="180">
        <f>F129-F130</f>
        <v>299101</v>
      </c>
      <c r="H131" s="139">
        <f>H129-H130</f>
        <v>274051</v>
      </c>
      <c r="U131" s="5"/>
      <c r="V131" s="5"/>
    </row>
    <row r="132" spans="2:22" hidden="1" x14ac:dyDescent="0.25">
      <c r="B132" t="s">
        <v>88</v>
      </c>
      <c r="C132" s="108">
        <v>308835</v>
      </c>
      <c r="D132" s="108">
        <v>411952</v>
      </c>
      <c r="E132" s="187">
        <f>C132-D132</f>
        <v>-103117</v>
      </c>
      <c r="F132" s="196">
        <v>886900</v>
      </c>
      <c r="G132" s="187"/>
      <c r="H132" s="139">
        <f>F132</f>
        <v>886900</v>
      </c>
      <c r="J132" s="187"/>
      <c r="U132" s="5"/>
      <c r="V132" s="5"/>
    </row>
    <row r="133" spans="2:22" hidden="1" x14ac:dyDescent="0.25">
      <c r="C133" s="108"/>
      <c r="D133" s="108"/>
      <c r="F133" s="139"/>
      <c r="H133" s="139"/>
      <c r="U133" s="5"/>
      <c r="V133" s="5"/>
    </row>
    <row r="134" spans="2:22" hidden="1" x14ac:dyDescent="0.25">
      <c r="B134" s="92" t="str">
        <f>'Summary Report '!B28</f>
        <v>Analysis of Reserves</v>
      </c>
      <c r="C134" s="108"/>
      <c r="D134" s="108"/>
      <c r="F134" s="181"/>
      <c r="G134" s="23"/>
      <c r="H134" s="182"/>
      <c r="L134" s="53"/>
      <c r="U134" s="5"/>
      <c r="V134" s="5"/>
    </row>
    <row r="135" spans="2:22" hidden="1" x14ac:dyDescent="0.25">
      <c r="B135" t="str">
        <f>'Summary Report '!B29</f>
        <v>Required Reserve 25% of Annual Expenditure</v>
      </c>
      <c r="C135" s="108">
        <f>'Summary Report '!C29</f>
        <v>0</v>
      </c>
      <c r="D135" s="108">
        <f>'Summary Report '!D29</f>
        <v>68345</v>
      </c>
      <c r="E135" s="94"/>
      <c r="F135" s="108">
        <f>'Summary Report '!F29</f>
        <v>68345</v>
      </c>
      <c r="H135" s="139">
        <f>'Summary Report '!H29</f>
        <v>61339</v>
      </c>
      <c r="U135" s="5"/>
      <c r="V135" s="5"/>
    </row>
    <row r="136" spans="2:22" hidden="1" x14ac:dyDescent="0.25">
      <c r="B136" t="str">
        <f>'Summary Report '!B30</f>
        <v>Earmarked Reserve Blythewood</v>
      </c>
      <c r="C136" s="108">
        <v>20000</v>
      </c>
      <c r="D136" s="108">
        <v>20000</v>
      </c>
      <c r="E136" s="94"/>
      <c r="F136" s="108">
        <v>21495</v>
      </c>
      <c r="H136" s="139">
        <f>'Summary Report '!H30</f>
        <v>17000</v>
      </c>
      <c r="U136" s="5"/>
      <c r="V136" s="5"/>
    </row>
    <row r="137" spans="2:22" hidden="1" x14ac:dyDescent="0.25">
      <c r="B137" t="str">
        <f>'Summary Report '!B31</f>
        <v>Earmarked Reserve Tom Greens</v>
      </c>
      <c r="C137" s="108">
        <f>'Summary Report '!C31</f>
        <v>0</v>
      </c>
      <c r="D137" s="108">
        <v>21000</v>
      </c>
      <c r="E137" s="94"/>
      <c r="F137" s="108">
        <v>21000</v>
      </c>
      <c r="G137" s="23"/>
      <c r="H137" s="139">
        <f>'Summary Report '!H31</f>
        <v>15000</v>
      </c>
      <c r="U137" s="5"/>
      <c r="V137" s="5"/>
    </row>
    <row r="138" spans="2:22" hidden="1" x14ac:dyDescent="0.25">
      <c r="B138" s="94" t="s">
        <v>94</v>
      </c>
      <c r="C138" s="108">
        <v>5000</v>
      </c>
      <c r="D138" s="108">
        <v>5000</v>
      </c>
      <c r="E138" s="94"/>
      <c r="F138" s="108">
        <f>'Summary Report '!F32</f>
        <v>7500</v>
      </c>
      <c r="H138" s="139">
        <f>'Summary Report '!H32</f>
        <v>7500</v>
      </c>
      <c r="U138" s="5"/>
      <c r="V138" s="5"/>
    </row>
    <row r="139" spans="2:22" hidden="1" x14ac:dyDescent="0.25">
      <c r="B139" t="str">
        <f>'Summary Report '!B33</f>
        <v>Cheapside Play Equipment</v>
      </c>
      <c r="C139" s="108">
        <f>'Summary Report '!C33</f>
        <v>0</v>
      </c>
      <c r="D139" s="108">
        <f>D131-SUM(C135:C138)</f>
        <v>449272</v>
      </c>
      <c r="E139" s="94"/>
      <c r="F139" s="108">
        <f>F131-SUM(F135:F138)</f>
        <v>180761</v>
      </c>
      <c r="H139" s="139">
        <f>'Summary Report '!H33</f>
        <v>0</v>
      </c>
      <c r="U139" s="5"/>
      <c r="V139" s="5"/>
    </row>
    <row r="140" spans="2:22" hidden="1" x14ac:dyDescent="0.25">
      <c r="B140" t="s">
        <v>123</v>
      </c>
      <c r="C140" s="108">
        <f>SUM(C135:C139)</f>
        <v>25000</v>
      </c>
      <c r="D140" s="108">
        <f>SUM(D135:D139)</f>
        <v>563617</v>
      </c>
      <c r="E140" s="85"/>
      <c r="F140" s="108">
        <f t="shared" ref="F140:H140" si="28">SUM(F135:F139)</f>
        <v>299101</v>
      </c>
      <c r="H140" s="108">
        <f t="shared" si="28"/>
        <v>100839</v>
      </c>
      <c r="U140" s="5"/>
      <c r="V140" s="5"/>
    </row>
    <row r="141" spans="2:22" x14ac:dyDescent="0.25">
      <c r="F141" s="197"/>
      <c r="U141" s="5"/>
      <c r="V141" s="5"/>
    </row>
    <row r="142" spans="2:22" x14ac:dyDescent="0.25">
      <c r="F142" s="134"/>
      <c r="U142" s="5"/>
      <c r="V142" s="5"/>
    </row>
    <row r="143" spans="2:22" x14ac:dyDescent="0.25">
      <c r="F143" s="134"/>
      <c r="U143" s="5"/>
      <c r="V143" s="5"/>
    </row>
    <row r="144" spans="2:22" x14ac:dyDescent="0.25">
      <c r="F144" s="134"/>
      <c r="U144" s="5"/>
      <c r="V144" s="5"/>
    </row>
    <row r="145" spans="1:22" x14ac:dyDescent="0.25">
      <c r="F145" s="134"/>
      <c r="U145" s="5"/>
      <c r="V145" s="5"/>
    </row>
    <row r="146" spans="1:22" x14ac:dyDescent="0.25">
      <c r="F146" s="134"/>
      <c r="U146" s="5"/>
      <c r="V146" s="5"/>
    </row>
    <row r="147" spans="1:22" x14ac:dyDescent="0.25">
      <c r="F147" s="134"/>
      <c r="U147" s="5"/>
      <c r="V147" s="5"/>
    </row>
    <row r="148" spans="1:22" x14ac:dyDescent="0.25">
      <c r="F148" s="134"/>
      <c r="U148" s="5"/>
      <c r="V148" s="5"/>
    </row>
    <row r="149" spans="1:22" x14ac:dyDescent="0.25">
      <c r="F149" s="134"/>
      <c r="U149" s="5"/>
      <c r="V149" s="5"/>
    </row>
    <row r="150" spans="1:22" x14ac:dyDescent="0.25">
      <c r="F150" s="134"/>
      <c r="U150" s="5"/>
      <c r="V150" s="5"/>
    </row>
    <row r="151" spans="1:22" x14ac:dyDescent="0.25">
      <c r="F151" s="134"/>
      <c r="U151" s="5"/>
      <c r="V151" s="5"/>
    </row>
    <row r="152" spans="1:22" x14ac:dyDescent="0.25">
      <c r="F152" s="134"/>
      <c r="U152" s="5"/>
      <c r="V152" s="5"/>
    </row>
    <row r="153" spans="1:22" x14ac:dyDescent="0.25">
      <c r="F153" s="134"/>
      <c r="U153" s="5"/>
      <c r="V153" s="5"/>
    </row>
    <row r="154" spans="1:22" x14ac:dyDescent="0.25">
      <c r="F154" s="134"/>
    </row>
    <row r="155" spans="1:22" x14ac:dyDescent="0.25">
      <c r="F155" s="134"/>
    </row>
    <row r="156" spans="1:22" x14ac:dyDescent="0.25">
      <c r="F156" s="134"/>
    </row>
    <row r="157" spans="1:22" x14ac:dyDescent="0.25">
      <c r="A157" s="52"/>
      <c r="B157" s="52"/>
      <c r="C157" s="52"/>
      <c r="D157" s="52"/>
      <c r="E157" s="52"/>
    </row>
  </sheetData>
  <pageMargins left="0.75000000000000011" right="0.75000000000000011" top="1" bottom="1" header="0.5" footer="0.5"/>
  <pageSetup paperSize="9" scale="60" fitToHeight="0" orientation="portrait" horizontalDpi="4294967292" verticalDpi="4294967292" r:id="rId1"/>
  <headerFooter>
    <oddHeader>&amp;L&amp;"Calibri,Regular"&amp;K000000Sunninghill and Ascot Parish Council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2A97-7475-4AC7-B187-D80192EFFFE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70"/>
  <sheetViews>
    <sheetView showGridLines="0" workbookViewId="0">
      <selection activeCell="B5" sqref="B5:I21"/>
    </sheetView>
  </sheetViews>
  <sheetFormatPr defaultColWidth="11.42578125" defaultRowHeight="15" x14ac:dyDescent="0.25"/>
  <cols>
    <col min="1" max="1" width="14.28515625" customWidth="1"/>
    <col min="2" max="2" width="38.140625" customWidth="1"/>
    <col min="3" max="3" width="13.42578125" hidden="1" customWidth="1"/>
    <col min="4" max="5" width="12.28515625" hidden="1" customWidth="1"/>
    <col min="6" max="6" width="13.140625" customWidth="1"/>
    <col min="7" max="7" width="3.5703125" customWidth="1"/>
    <col min="8" max="8" width="11.42578125" customWidth="1"/>
    <col min="9" max="9" width="13.7109375" customWidth="1"/>
    <col min="10" max="12" width="11.42578125" customWidth="1"/>
    <col min="13" max="13" width="23.5703125" customWidth="1"/>
    <col min="14" max="14" width="13.28515625" customWidth="1"/>
    <col min="15" max="15" width="13.28515625" style="94" customWidth="1"/>
    <col min="16" max="18" width="11.42578125" customWidth="1"/>
    <col min="20" max="20" width="14.7109375" bestFit="1" customWidth="1"/>
  </cols>
  <sheetData>
    <row r="1" spans="1:18" ht="21" x14ac:dyDescent="0.35">
      <c r="A1" s="1" t="s">
        <v>132</v>
      </c>
    </row>
    <row r="2" spans="1:18" ht="18.75" x14ac:dyDescent="0.3">
      <c r="A2" s="2" t="s">
        <v>79</v>
      </c>
      <c r="C2" s="2" t="s">
        <v>0</v>
      </c>
      <c r="D2" s="42">
        <f>'I&amp;E Detailed Report'!D2</f>
        <v>44440</v>
      </c>
      <c r="F2" s="86"/>
    </row>
    <row r="3" spans="1:18" ht="7.5" customHeight="1" x14ac:dyDescent="0.25">
      <c r="R3" s="94"/>
    </row>
    <row r="4" spans="1:18" ht="5.25" customHeight="1" x14ac:dyDescent="0.3">
      <c r="B4" s="2"/>
      <c r="R4" s="94"/>
    </row>
    <row r="5" spans="1:18" ht="49.5" customHeight="1" x14ac:dyDescent="0.25">
      <c r="C5" s="3" t="s">
        <v>129</v>
      </c>
      <c r="D5" s="3" t="str">
        <f>'I&amp;E Detailed Report'!D5</f>
        <v>Expenditure to Sept 21</v>
      </c>
      <c r="E5" s="77" t="str">
        <f>'I&amp;E Detailed Report'!E5</f>
        <v>Actual v Budget as % (Full Year)</v>
      </c>
      <c r="F5" s="77" t="str">
        <f>'I&amp;E Detailed Report'!F5</f>
        <v>Forecast to March 22</v>
      </c>
      <c r="G5" s="3"/>
      <c r="H5" s="3" t="str">
        <f>'I&amp;E Detailed Report'!H5</f>
        <v>Proposed Budget 22/23</v>
      </c>
      <c r="I5" s="4"/>
      <c r="J5" s="5"/>
      <c r="K5" s="5"/>
      <c r="L5" s="5"/>
      <c r="M5" s="94" t="s">
        <v>96</v>
      </c>
      <c r="N5" s="94" t="s">
        <v>105</v>
      </c>
      <c r="O5" s="94" t="s">
        <v>104</v>
      </c>
      <c r="P5" s="94" t="s">
        <v>97</v>
      </c>
      <c r="Q5" s="94"/>
      <c r="R5" s="94"/>
    </row>
    <row r="6" spans="1:18" ht="15.75" thickBot="1" x14ac:dyDescent="0.3">
      <c r="A6" s="12"/>
      <c r="B6" s="13" t="s">
        <v>29</v>
      </c>
      <c r="C6" s="57">
        <f>'I&amp;E Detailed Report'!C38</f>
        <v>77330</v>
      </c>
      <c r="D6" s="57">
        <f>'I&amp;E Detailed Report'!D38</f>
        <v>35868</v>
      </c>
      <c r="E6" s="78">
        <f t="shared" ref="E6:E13" si="0">D6/C6</f>
        <v>0.46383033751454805</v>
      </c>
      <c r="F6" s="57">
        <f>'I&amp;E Detailed Report'!F38</f>
        <v>81130</v>
      </c>
      <c r="G6" s="32"/>
      <c r="H6" s="57">
        <f>'I&amp;E Detailed Report'!H38</f>
        <v>91480</v>
      </c>
      <c r="I6" s="200">
        <f>'I&amp;E Detailed Report'!I38</f>
        <v>0.12757303093800076</v>
      </c>
      <c r="J6" s="5"/>
      <c r="K6" s="5"/>
      <c r="L6" s="5"/>
      <c r="M6" s="5"/>
      <c r="N6" s="5"/>
      <c r="O6" s="5"/>
      <c r="P6" s="5"/>
      <c r="R6" s="94"/>
    </row>
    <row r="7" spans="1:18" ht="15.75" thickBot="1" x14ac:dyDescent="0.3">
      <c r="A7" s="12"/>
      <c r="B7" s="13" t="s">
        <v>33</v>
      </c>
      <c r="C7" s="58">
        <f>'I&amp;E Detailed Report'!C45</f>
        <v>3500</v>
      </c>
      <c r="D7" s="58">
        <f>'I&amp;E Detailed Report'!D45</f>
        <v>2000</v>
      </c>
      <c r="E7" s="78">
        <f t="shared" si="0"/>
        <v>0.5714285714285714</v>
      </c>
      <c r="F7" s="58">
        <f>'I&amp;E Detailed Report'!F45</f>
        <v>7250</v>
      </c>
      <c r="G7" s="14"/>
      <c r="H7" s="58">
        <f>'I&amp;E Detailed Report'!H45</f>
        <v>17500</v>
      </c>
      <c r="I7" s="200">
        <f>'I&amp;E Detailed Report'!I45</f>
        <v>1.4137931034482758</v>
      </c>
      <c r="J7" s="5"/>
      <c r="K7" s="5"/>
      <c r="L7" s="5"/>
      <c r="M7" s="94" t="s">
        <v>106</v>
      </c>
      <c r="N7" s="96">
        <f>I10</f>
        <v>-1.7959111216308221E-2</v>
      </c>
      <c r="O7" s="96">
        <v>88600</v>
      </c>
      <c r="P7" s="94" t="s">
        <v>55</v>
      </c>
      <c r="Q7" s="95">
        <f>'I&amp;E Detailed Report'!R92</f>
        <v>0.12336133791649841</v>
      </c>
      <c r="R7" s="94"/>
    </row>
    <row r="8" spans="1:18" ht="15.75" thickBot="1" x14ac:dyDescent="0.3">
      <c r="A8" s="12"/>
      <c r="B8" s="13" t="s">
        <v>38</v>
      </c>
      <c r="C8" s="58">
        <f>'I&amp;E Detailed Report'!C50</f>
        <v>5000</v>
      </c>
      <c r="D8" s="58">
        <f>'I&amp;E Detailed Report'!D50</f>
        <v>2245</v>
      </c>
      <c r="E8" s="78">
        <f t="shared" si="0"/>
        <v>0.44900000000000001</v>
      </c>
      <c r="F8" s="58">
        <f>'I&amp;E Detailed Report'!F50</f>
        <v>5000</v>
      </c>
      <c r="G8" s="69"/>
      <c r="H8" s="58">
        <f>'I&amp;E Detailed Report'!H50</f>
        <v>5000</v>
      </c>
      <c r="I8" s="200">
        <f>'I&amp;E Detailed Report'!I50</f>
        <v>0</v>
      </c>
      <c r="J8" s="5"/>
      <c r="K8" s="5"/>
      <c r="L8" s="5"/>
      <c r="M8" s="94" t="s">
        <v>98</v>
      </c>
      <c r="N8" s="96">
        <f>I6</f>
        <v>0.12757303093800076</v>
      </c>
      <c r="O8" s="96">
        <v>62941</v>
      </c>
      <c r="P8" s="94" t="s">
        <v>99</v>
      </c>
      <c r="Q8" s="95">
        <f>SUM('I&amp;E Detailed Report'!R93:R95)</f>
        <v>0</v>
      </c>
      <c r="R8" s="94"/>
    </row>
    <row r="9" spans="1:18" ht="15.75" thickBot="1" x14ac:dyDescent="0.3">
      <c r="A9" s="16"/>
      <c r="B9" s="17" t="s">
        <v>78</v>
      </c>
      <c r="C9" s="47">
        <f>C6+C7+C8</f>
        <v>85830</v>
      </c>
      <c r="D9" s="18">
        <f>D6+D7+D8</f>
        <v>40113</v>
      </c>
      <c r="E9" s="79">
        <f t="shared" si="0"/>
        <v>0.46735407200279622</v>
      </c>
      <c r="F9" s="47">
        <f>F6+F7+F8</f>
        <v>93380</v>
      </c>
      <c r="G9" s="19"/>
      <c r="H9" s="47">
        <f>H6+H7+H8</f>
        <v>113980</v>
      </c>
      <c r="I9" s="201">
        <f>I6+I7+I8</f>
        <v>1.5413661343862766</v>
      </c>
      <c r="J9" s="5"/>
      <c r="K9" s="5"/>
      <c r="L9" s="5"/>
      <c r="M9" s="94" t="s">
        <v>100</v>
      </c>
      <c r="N9" s="96">
        <f>I11</f>
        <v>-0.63342516916621516</v>
      </c>
      <c r="O9" s="96">
        <v>44107</v>
      </c>
      <c r="P9" s="94" t="s">
        <v>101</v>
      </c>
      <c r="Q9" s="95">
        <f>'I&amp;E Detailed Report'!R105</f>
        <v>0</v>
      </c>
      <c r="R9" s="94"/>
    </row>
    <row r="10" spans="1:18" ht="15.75" thickBot="1" x14ac:dyDescent="0.3">
      <c r="A10" s="12"/>
      <c r="B10" s="13" t="s">
        <v>47</v>
      </c>
      <c r="C10" s="58">
        <f>'I&amp;E Detailed Report'!C69</f>
        <v>100550</v>
      </c>
      <c r="D10" s="58">
        <f>'I&amp;E Detailed Report'!D69</f>
        <v>54332</v>
      </c>
      <c r="E10" s="78">
        <f t="shared" si="0"/>
        <v>0.54034808552958724</v>
      </c>
      <c r="F10" s="61">
        <f>'I&amp;E Detailed Report'!F69</f>
        <v>101397</v>
      </c>
      <c r="G10" s="12"/>
      <c r="H10" s="58">
        <f>'I&amp;E Detailed Report'!H69</f>
        <v>99576</v>
      </c>
      <c r="I10" s="200">
        <f>'I&amp;E Detailed Report'!I69</f>
        <v>-1.7959111216308221E-2</v>
      </c>
      <c r="J10" s="5"/>
      <c r="K10" s="5"/>
      <c r="L10" s="5"/>
      <c r="M10" s="94" t="s">
        <v>102</v>
      </c>
      <c r="N10" s="96">
        <f>I8</f>
        <v>0</v>
      </c>
      <c r="O10" s="96">
        <v>5700</v>
      </c>
      <c r="P10" s="94"/>
      <c r="Q10" s="94"/>
      <c r="R10" s="94"/>
    </row>
    <row r="11" spans="1:18" ht="15.75" thickBot="1" x14ac:dyDescent="0.3">
      <c r="A11" s="12"/>
      <c r="B11" s="13" t="s">
        <v>51</v>
      </c>
      <c r="C11" s="57">
        <f>'I&amp;E Detailed Report'!C88</f>
        <v>87000</v>
      </c>
      <c r="D11" s="57">
        <f>'I&amp;E Detailed Report'!D88</f>
        <v>866</v>
      </c>
      <c r="E11" s="78">
        <f t="shared" si="0"/>
        <v>9.9540229885057476E-3</v>
      </c>
      <c r="F11" s="57">
        <f>'I&amp;E Detailed Report'!F88</f>
        <v>86749</v>
      </c>
      <c r="G11" s="12"/>
      <c r="H11" s="57">
        <f>'I&amp;E Detailed Report'!H88</f>
        <v>31800</v>
      </c>
      <c r="I11" s="200">
        <f>'I&amp;E Detailed Report'!I88</f>
        <v>-0.63342516916621516</v>
      </c>
      <c r="M11" s="94" t="s">
        <v>103</v>
      </c>
      <c r="N11" s="96">
        <f>I7</f>
        <v>1.4137931034482758</v>
      </c>
      <c r="O11" s="96">
        <v>4909</v>
      </c>
      <c r="P11" s="94"/>
      <c r="Q11" s="94"/>
      <c r="R11" s="94"/>
    </row>
    <row r="12" spans="1:18" ht="15.75" thickBot="1" x14ac:dyDescent="0.3">
      <c r="A12" s="16"/>
      <c r="B12" s="17" t="s">
        <v>52</v>
      </c>
      <c r="C12" s="80">
        <f>C10+C11</f>
        <v>187550</v>
      </c>
      <c r="D12" s="80">
        <f>D10+D11</f>
        <v>55198</v>
      </c>
      <c r="E12" s="79">
        <f t="shared" si="0"/>
        <v>0.2943108504398827</v>
      </c>
      <c r="F12" s="80">
        <f>F10+F11</f>
        <v>188146</v>
      </c>
      <c r="G12" s="16"/>
      <c r="H12" s="80">
        <f>H10+H11</f>
        <v>131376</v>
      </c>
      <c r="I12" s="202">
        <f>'I&amp;E Detailed Report'!I89</f>
        <v>-0.30173375995237739</v>
      </c>
      <c r="M12" s="94"/>
      <c r="N12" s="96">
        <f>SUM(N7:N11)</f>
        <v>0.88998185400375318</v>
      </c>
      <c r="O12" s="96">
        <v>206257</v>
      </c>
      <c r="P12" s="33"/>
      <c r="Q12" s="33">
        <f t="shared" ref="Q12" si="1">SUM(Q7:Q11)</f>
        <v>0.12336133791649841</v>
      </c>
      <c r="R12" s="94"/>
    </row>
    <row r="13" spans="1:18" ht="15.75" thickBot="1" x14ac:dyDescent="0.3">
      <c r="A13" s="8"/>
      <c r="B13" s="72" t="s">
        <v>73</v>
      </c>
      <c r="C13" s="74">
        <f>C9+C10+C11</f>
        <v>273380</v>
      </c>
      <c r="D13" s="74">
        <f t="shared" ref="D13" si="2">D9+D10+D11</f>
        <v>95311</v>
      </c>
      <c r="E13" s="79">
        <f t="shared" si="0"/>
        <v>0.34863925671226864</v>
      </c>
      <c r="F13" s="74">
        <f t="shared" ref="F13" si="3">F9+F10+F11</f>
        <v>281526</v>
      </c>
      <c r="G13" s="8"/>
      <c r="H13" s="74">
        <f t="shared" ref="H13" si="4">H9+H10+H11</f>
        <v>245356</v>
      </c>
      <c r="I13" s="203">
        <f>'I&amp;E Detailed Report'!I123</f>
        <v>-0.12847836434290261</v>
      </c>
      <c r="R13" s="94"/>
    </row>
    <row r="14" spans="1:18" ht="8.25" customHeight="1" x14ac:dyDescent="0.25">
      <c r="A14" s="8"/>
      <c r="B14" s="20"/>
      <c r="E14" s="40"/>
      <c r="F14" s="94"/>
      <c r="G14" s="8"/>
      <c r="H14" s="94"/>
      <c r="I14" s="86"/>
      <c r="R14" s="94"/>
    </row>
    <row r="15" spans="1:18" x14ac:dyDescent="0.25">
      <c r="A15" s="27" t="s">
        <v>53</v>
      </c>
      <c r="B15" s="8"/>
      <c r="C15" s="8"/>
      <c r="D15" s="39"/>
      <c r="E15" s="41"/>
      <c r="F15" s="39"/>
      <c r="G15" s="8"/>
      <c r="H15" s="39"/>
      <c r="I15" s="204"/>
      <c r="R15" s="94"/>
    </row>
    <row r="16" spans="1:18" ht="15.75" thickBot="1" x14ac:dyDescent="0.3">
      <c r="A16" s="12"/>
      <c r="B16" s="13" t="s">
        <v>58</v>
      </c>
      <c r="C16" s="71">
        <f>'I&amp;E Detailed Report'!C96</f>
        <v>204562</v>
      </c>
      <c r="D16" s="71">
        <f>'I&amp;E Detailed Report'!D96</f>
        <v>204172</v>
      </c>
      <c r="E16" s="73">
        <f>D16/C16</f>
        <v>0.99809348754900717</v>
      </c>
      <c r="F16" s="71">
        <f>'I&amp;E Detailed Report'!F96</f>
        <v>204327</v>
      </c>
      <c r="H16" s="71">
        <f>'I&amp;E Detailed Report'!H96</f>
        <v>203242</v>
      </c>
      <c r="I16" s="205">
        <f>'I&amp;E Detailed Report'!I96</f>
        <v>-5.3101156479564704E-3</v>
      </c>
      <c r="R16" s="94"/>
    </row>
    <row r="17" spans="1:18" ht="15.75" thickBot="1" x14ac:dyDescent="0.3">
      <c r="A17" s="12"/>
      <c r="B17" s="70" t="s">
        <v>65</v>
      </c>
      <c r="C17" s="71">
        <f>'I&amp;E Detailed Report'!C105</f>
        <v>21685</v>
      </c>
      <c r="D17" s="71">
        <f>'I&amp;E Detailed Report'!D105</f>
        <v>4358</v>
      </c>
      <c r="E17" s="73">
        <f>D17/C17</f>
        <v>0.20096841134424717</v>
      </c>
      <c r="F17" s="71">
        <f>'I&amp;E Detailed Report'!F105</f>
        <v>15247</v>
      </c>
      <c r="G17" s="68"/>
      <c r="H17" s="71">
        <f>'I&amp;E Detailed Report'!H105</f>
        <v>17064</v>
      </c>
      <c r="I17" s="205">
        <f>'I&amp;E Detailed Report'!I105-'I&amp;E Detailed Report'!I104</f>
        <v>0.12639120106245672</v>
      </c>
      <c r="R17" s="94"/>
    </row>
    <row r="18" spans="1:18" ht="7.5" hidden="1" customHeight="1" x14ac:dyDescent="0.3">
      <c r="A18" s="8"/>
      <c r="B18" s="22"/>
      <c r="C18" s="33"/>
      <c r="D18" s="39"/>
      <c r="E18" s="40"/>
      <c r="F18" s="39"/>
      <c r="G18" s="8"/>
      <c r="H18" s="39"/>
      <c r="I18" s="204"/>
      <c r="R18" s="94"/>
    </row>
    <row r="19" spans="1:18" ht="15.75" hidden="1" thickBot="1" x14ac:dyDescent="0.3">
      <c r="A19" s="12"/>
      <c r="B19" s="70" t="s">
        <v>71</v>
      </c>
      <c r="C19" s="71">
        <f>SUM(C17:C18)</f>
        <v>21685</v>
      </c>
      <c r="D19" s="71">
        <f>SUM(D17:D18)</f>
        <v>4358</v>
      </c>
      <c r="E19" s="76"/>
      <c r="F19" s="71">
        <f>SUM(F17:F18)</f>
        <v>15247</v>
      </c>
      <c r="G19" s="68"/>
      <c r="H19" s="71">
        <f>SUM(H17:H18)</f>
        <v>17064</v>
      </c>
      <c r="I19" s="205">
        <f>SUM(I17:I18)</f>
        <v>0.12639120106245672</v>
      </c>
      <c r="R19" s="94"/>
    </row>
    <row r="20" spans="1:18" ht="15.75" thickBot="1" x14ac:dyDescent="0.3">
      <c r="A20" s="8"/>
      <c r="B20" s="72" t="s">
        <v>74</v>
      </c>
      <c r="C20" s="74">
        <f>C16+C17+C18</f>
        <v>226247</v>
      </c>
      <c r="D20" s="74">
        <f>D16+D17+D18</f>
        <v>208530</v>
      </c>
      <c r="E20" s="79">
        <f>D20/C20</f>
        <v>0.92169177933851054</v>
      </c>
      <c r="F20" s="74">
        <f>F16+F17+F18</f>
        <v>219574</v>
      </c>
      <c r="G20" s="8"/>
      <c r="H20" s="74">
        <f>H16+H17+H18</f>
        <v>220306</v>
      </c>
      <c r="I20" s="203">
        <f>'I&amp;E Detailed Report'!I124</f>
        <v>3.3337280370171474E-3</v>
      </c>
      <c r="R20" s="94"/>
    </row>
    <row r="21" spans="1:18" x14ac:dyDescent="0.25">
      <c r="B21" s="72" t="s">
        <v>72</v>
      </c>
      <c r="C21" s="75">
        <f>C20-C13</f>
        <v>-47133</v>
      </c>
      <c r="D21" s="97">
        <f>D20-D13</f>
        <v>113219</v>
      </c>
      <c r="E21" s="40"/>
      <c r="F21" s="75">
        <f>F20-F13</f>
        <v>-61952</v>
      </c>
      <c r="G21" s="8"/>
      <c r="H21" s="75">
        <f>H20-H13</f>
        <v>-25050</v>
      </c>
      <c r="I21" s="206">
        <f>'I&amp;E Detailed Report'!I124+'I&amp;E Detailed Report'!I125</f>
        <v>-0.59232097237620596</v>
      </c>
      <c r="R21" s="94"/>
    </row>
    <row r="22" spans="1:18" ht="25.5" x14ac:dyDescent="0.25">
      <c r="A22" s="8"/>
      <c r="B22" s="36"/>
      <c r="C22" s="3" t="s">
        <v>148</v>
      </c>
      <c r="D22" s="3" t="s">
        <v>137</v>
      </c>
      <c r="E22" s="40"/>
      <c r="F22" s="3" t="s">
        <v>116</v>
      </c>
      <c r="G22" s="31"/>
      <c r="H22" s="3" t="s">
        <v>138</v>
      </c>
    </row>
    <row r="23" spans="1:18" ht="15.75" thickBot="1" x14ac:dyDescent="0.3">
      <c r="A23" s="12"/>
      <c r="B23" s="87" t="s">
        <v>83</v>
      </c>
      <c r="C23" s="88">
        <v>361053</v>
      </c>
      <c r="D23" s="88">
        <f>C23</f>
        <v>361053</v>
      </c>
      <c r="E23" s="65"/>
      <c r="F23" s="64">
        <f>D23</f>
        <v>361053</v>
      </c>
      <c r="G23" s="46"/>
      <c r="H23" s="107">
        <f>F25</f>
        <v>299101</v>
      </c>
    </row>
    <row r="24" spans="1:18" x14ac:dyDescent="0.25">
      <c r="A24" s="8"/>
      <c r="B24" t="s">
        <v>85</v>
      </c>
      <c r="C24" s="85">
        <f>C21</f>
        <v>-47133</v>
      </c>
      <c r="D24">
        <f>D21</f>
        <v>113219</v>
      </c>
      <c r="E24" s="40"/>
      <c r="F24" s="34">
        <f>F21</f>
        <v>-61952</v>
      </c>
      <c r="G24" s="31"/>
      <c r="H24" s="39">
        <f>H21</f>
        <v>-25050</v>
      </c>
    </row>
    <row r="25" spans="1:18" ht="15.75" thickBot="1" x14ac:dyDescent="0.3">
      <c r="A25" s="12"/>
      <c r="B25" s="69" t="s">
        <v>89</v>
      </c>
      <c r="C25" s="66">
        <f>C23+C24</f>
        <v>313920</v>
      </c>
      <c r="D25" s="67">
        <f>D23+D24</f>
        <v>474272</v>
      </c>
      <c r="E25" s="65"/>
      <c r="F25" s="64">
        <f>F23+F24</f>
        <v>299101</v>
      </c>
      <c r="G25" s="46"/>
      <c r="H25" s="107">
        <f>H23+H24</f>
        <v>274051</v>
      </c>
    </row>
    <row r="26" spans="1:18" hidden="1" x14ac:dyDescent="0.25">
      <c r="A26" s="8"/>
      <c r="B26" t="s">
        <v>90</v>
      </c>
      <c r="D26">
        <v>58080</v>
      </c>
      <c r="E26" s="40"/>
      <c r="F26" s="34"/>
      <c r="G26" s="31"/>
      <c r="H26" s="8"/>
    </row>
    <row r="27" spans="1:18" hidden="1" x14ac:dyDescent="0.25">
      <c r="A27" s="8"/>
      <c r="B27" s="8">
        <f>'I&amp;E Detailed Report'!B133</f>
        <v>0</v>
      </c>
      <c r="C27" s="8"/>
      <c r="D27" s="8">
        <f>'I&amp;E Detailed Report'!D133</f>
        <v>0</v>
      </c>
      <c r="E27" s="8">
        <f>'I&amp;E Detailed Report'!E133</f>
        <v>0</v>
      </c>
      <c r="F27" s="8"/>
      <c r="G27" s="8"/>
      <c r="H27" s="8"/>
    </row>
    <row r="28" spans="1:18" x14ac:dyDescent="0.25">
      <c r="A28" s="8"/>
      <c r="B28" s="91" t="s">
        <v>91</v>
      </c>
      <c r="C28" s="8"/>
      <c r="D28" s="8"/>
      <c r="E28" s="39">
        <f>D21+'I&amp;E Detailed Report'!D125</f>
        <v>0</v>
      </c>
      <c r="F28" s="8"/>
      <c r="G28" s="8"/>
      <c r="H28" s="8"/>
    </row>
    <row r="29" spans="1:18" x14ac:dyDescent="0.25">
      <c r="A29" s="8"/>
      <c r="B29" s="8" t="s">
        <v>92</v>
      </c>
      <c r="C29" s="8"/>
      <c r="D29" s="8">
        <v>68345</v>
      </c>
      <c r="E29" s="8"/>
      <c r="F29" s="8">
        <f>D29</f>
        <v>68345</v>
      </c>
      <c r="G29" s="8"/>
      <c r="H29" s="99">
        <f>H13*0.25</f>
        <v>61339</v>
      </c>
    </row>
    <row r="30" spans="1:18" x14ac:dyDescent="0.25">
      <c r="A30" s="8"/>
      <c r="B30" s="8" t="s">
        <v>93</v>
      </c>
      <c r="C30" s="94"/>
      <c r="D30" s="94">
        <v>20000</v>
      </c>
      <c r="E30" s="8"/>
      <c r="F30" s="8">
        <f>D30</f>
        <v>20000</v>
      </c>
      <c r="G30" s="8"/>
      <c r="H30" s="8">
        <f>D30-3000</f>
        <v>17000</v>
      </c>
    </row>
    <row r="31" spans="1:18" x14ac:dyDescent="0.25">
      <c r="A31" s="8"/>
      <c r="B31" s="8" t="s">
        <v>117</v>
      </c>
      <c r="C31" s="94"/>
      <c r="D31" s="94">
        <v>18000</v>
      </c>
      <c r="E31" s="8"/>
      <c r="F31" s="8">
        <v>18000</v>
      </c>
      <c r="G31" s="8"/>
      <c r="H31" s="8">
        <v>15000</v>
      </c>
    </row>
    <row r="32" spans="1:18" x14ac:dyDescent="0.25">
      <c r="A32" s="8"/>
      <c r="B32" s="8" t="s">
        <v>94</v>
      </c>
      <c r="C32" s="8"/>
      <c r="D32" s="8">
        <v>7500</v>
      </c>
      <c r="E32" s="8"/>
      <c r="F32" s="8">
        <v>7500</v>
      </c>
      <c r="G32" s="8"/>
      <c r="H32" s="8">
        <v>7500</v>
      </c>
    </row>
    <row r="33" spans="1:20" x14ac:dyDescent="0.25">
      <c r="A33" s="8"/>
      <c r="B33" s="8" t="s">
        <v>124</v>
      </c>
      <c r="C33" s="39"/>
      <c r="D33" s="39">
        <v>50000</v>
      </c>
      <c r="E33" s="8"/>
      <c r="F33" s="39">
        <v>0</v>
      </c>
      <c r="G33" s="39"/>
      <c r="H33" s="39">
        <v>0</v>
      </c>
      <c r="S33" s="33"/>
      <c r="T33" s="183"/>
    </row>
    <row r="34" spans="1:20" x14ac:dyDescent="0.25">
      <c r="A34" s="8"/>
      <c r="B34" s="8" t="s">
        <v>125</v>
      </c>
      <c r="C34" s="8"/>
      <c r="D34" s="8">
        <v>90000</v>
      </c>
      <c r="E34" s="8"/>
      <c r="F34" s="8">
        <v>90000</v>
      </c>
      <c r="G34" s="8"/>
      <c r="H34" s="8">
        <v>90000</v>
      </c>
    </row>
    <row r="35" spans="1:20" x14ac:dyDescent="0.25">
      <c r="A35" s="8"/>
      <c r="B35" s="8" t="s">
        <v>154</v>
      </c>
      <c r="C35" s="8"/>
      <c r="D35" s="39">
        <f t="shared" ref="D35:H35" si="5">D25-SUM(D29:D34)</f>
        <v>220427</v>
      </c>
      <c r="E35" s="39"/>
      <c r="F35" s="39">
        <f t="shared" si="5"/>
        <v>95256</v>
      </c>
      <c r="G35" s="39"/>
      <c r="H35" s="39">
        <f t="shared" si="5"/>
        <v>83212</v>
      </c>
    </row>
    <row r="36" spans="1:20" x14ac:dyDescent="0.25">
      <c r="A36" s="8"/>
      <c r="B36" s="8"/>
      <c r="C36" s="8"/>
      <c r="D36" s="8"/>
      <c r="E36" s="8"/>
      <c r="F36" s="8"/>
      <c r="G36" s="8"/>
      <c r="H36" s="8"/>
    </row>
    <row r="37" spans="1:20" x14ac:dyDescent="0.25">
      <c r="A37" s="8"/>
      <c r="B37" s="8"/>
      <c r="C37" s="8"/>
      <c r="D37" s="8"/>
      <c r="E37" s="8"/>
      <c r="F37" s="8"/>
      <c r="G37" s="8"/>
      <c r="H37" s="8"/>
    </row>
    <row r="38" spans="1:20" x14ac:dyDescent="0.25">
      <c r="A38" s="8"/>
      <c r="B38" s="22"/>
      <c r="C38" s="39"/>
      <c r="D38" s="39"/>
      <c r="E38" s="41"/>
      <c r="F38" s="8"/>
      <c r="G38" s="8"/>
      <c r="H38" s="8"/>
      <c r="I38" s="29"/>
    </row>
    <row r="39" spans="1:20" x14ac:dyDescent="0.25">
      <c r="F39" s="50"/>
      <c r="G39" s="53"/>
    </row>
    <row r="40" spans="1:20" x14ac:dyDescent="0.25">
      <c r="F40" s="54"/>
    </row>
    <row r="41" spans="1:20" x14ac:dyDescent="0.25">
      <c r="F41" s="50"/>
    </row>
    <row r="42" spans="1:20" x14ac:dyDescent="0.25">
      <c r="F42" s="50"/>
    </row>
    <row r="43" spans="1:20" x14ac:dyDescent="0.25">
      <c r="F43" s="11"/>
    </row>
    <row r="45" spans="1:20" x14ac:dyDescent="0.25">
      <c r="F45" s="51"/>
      <c r="G45" s="23"/>
      <c r="H45" s="55"/>
      <c r="L45" s="53"/>
    </row>
    <row r="46" spans="1:20" x14ac:dyDescent="0.25">
      <c r="F46" s="21"/>
    </row>
    <row r="47" spans="1:20" x14ac:dyDescent="0.25">
      <c r="F47" s="10"/>
    </row>
    <row r="48" spans="1:20" x14ac:dyDescent="0.25">
      <c r="F48" s="10"/>
      <c r="G48" s="23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  <row r="57" spans="6:6" x14ac:dyDescent="0.25">
      <c r="F57" s="10"/>
    </row>
    <row r="58" spans="6:6" x14ac:dyDescent="0.25">
      <c r="F58" s="10"/>
    </row>
    <row r="59" spans="6:6" x14ac:dyDescent="0.25">
      <c r="F59" s="10"/>
    </row>
    <row r="60" spans="6:6" x14ac:dyDescent="0.25">
      <c r="F60" s="10"/>
    </row>
    <row r="61" spans="6:6" x14ac:dyDescent="0.25">
      <c r="F61" s="10"/>
    </row>
    <row r="62" spans="6:6" x14ac:dyDescent="0.25">
      <c r="F62" s="10"/>
    </row>
    <row r="63" spans="6:6" x14ac:dyDescent="0.25">
      <c r="F63" s="10"/>
    </row>
    <row r="64" spans="6:6" x14ac:dyDescent="0.25">
      <c r="F64" s="10"/>
    </row>
    <row r="65" spans="1:6" x14ac:dyDescent="0.25">
      <c r="F65" s="10"/>
    </row>
    <row r="66" spans="1:6" x14ac:dyDescent="0.25">
      <c r="F66" s="10"/>
    </row>
    <row r="67" spans="1:6" x14ac:dyDescent="0.25">
      <c r="F67" s="10"/>
    </row>
    <row r="68" spans="1:6" x14ac:dyDescent="0.25">
      <c r="F68" s="10"/>
    </row>
    <row r="69" spans="1:6" x14ac:dyDescent="0.25">
      <c r="F69" s="10"/>
    </row>
    <row r="70" spans="1:6" x14ac:dyDescent="0.25">
      <c r="A70" s="52"/>
      <c r="B70" s="52"/>
      <c r="C70" s="52"/>
      <c r="D70" s="52"/>
      <c r="E70" s="52"/>
    </row>
  </sheetData>
  <pageMargins left="0.75000000000000011" right="0.75000000000000011" top="1" bottom="1" header="0.5" footer="0.5"/>
  <pageSetup paperSize="9" scale="60" fitToHeight="0" orientation="portrait" horizontalDpi="4294967292" verticalDpi="4294967292" r:id="rId1"/>
  <headerFooter>
    <oddHeader>&amp;L&amp;"Calibri,Regular"&amp;K000000Sunninghill and Ascot Parish Council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65F07676CDA46A83E08C217E65A7F" ma:contentTypeVersion="13" ma:contentTypeDescription="Create a new document." ma:contentTypeScope="" ma:versionID="fc870f7555054ca2b78b19e55ca8d65f">
  <xsd:schema xmlns:xsd="http://www.w3.org/2001/XMLSchema" xmlns:xs="http://www.w3.org/2001/XMLSchema" xmlns:p="http://schemas.microsoft.com/office/2006/metadata/properties" xmlns:ns2="6ac6765e-50b1-4afd-9f54-7a1e6845f298" xmlns:ns3="4d6a7aea-676b-4033-b67b-338eac309c64" targetNamespace="http://schemas.microsoft.com/office/2006/metadata/properties" ma:root="true" ma:fieldsID="9073f2dba95d42820c5aeeff95dd603d" ns2:_="" ns3:_="">
    <xsd:import namespace="6ac6765e-50b1-4afd-9f54-7a1e6845f298"/>
    <xsd:import namespace="4d6a7aea-676b-4033-b67b-338eac309c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6765e-50b1-4afd-9f54-7a1e6845f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a7aea-676b-4033-b67b-338eac309c6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CE5DA-D7AC-4F32-8B2E-C54698818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6765e-50b1-4afd-9f54-7a1e6845f298"/>
    <ds:schemaRef ds:uri="4d6a7aea-676b-4033-b67b-338eac309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2D419-EC03-4711-9300-C0E0E857C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B1D73-FD08-4C53-83BE-27D5E5A1062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I&amp;E Detailed Report</vt:lpstr>
      <vt:lpstr>Sheet4</vt:lpstr>
      <vt:lpstr>Sheet3</vt:lpstr>
      <vt:lpstr>Sheet2</vt:lpstr>
      <vt:lpstr>Summary Report </vt:lpstr>
      <vt:lpstr>Sheet1</vt:lpstr>
    </vt:vector>
  </TitlesOfParts>
  <Company>N/A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Wood</dc:creator>
  <cp:lastModifiedBy>robin wood</cp:lastModifiedBy>
  <cp:revision/>
  <cp:lastPrinted>2017-07-21T08:21:49Z</cp:lastPrinted>
  <dcterms:created xsi:type="dcterms:W3CDTF">2015-07-13T10:42:57Z</dcterms:created>
  <dcterms:modified xsi:type="dcterms:W3CDTF">2021-12-16T17:02:07Z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0x0101004B765F07676CDA46A83E08C217E65A7F</vt:lpwstr>
  </property>
</Properties>
</file>